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ontariogov-my.sharepoint.com/personal/susanne_chan_ontario_ca/Documents/Documents/SMS/Technical/TCP/"/>
    </mc:Choice>
  </mc:AlternateContent>
  <xr:revisionPtr revIDLastSave="0" documentId="8_{4A17E49A-5E7D-426B-8C9F-924D25EEC8D9}" xr6:coauthVersionLast="47" xr6:coauthVersionMax="47" xr10:uidLastSave="{00000000-0000-0000-0000-000000000000}"/>
  <workbookProtection workbookAlgorithmName="SHA-512" workbookHashValue="W3Br1ZaLbXuXSzQ4SIbDrRQCN+afLOzwAf+JYGhbwHrZfKgzmLxScYihpJtMCocdQAI1KtBRdE/xM1esJioCYA==" workbookSaltValue="8mL8ADHhrxAKv/5oIK4ESg==" workbookSpinCount="100000" lockStructure="1"/>
  <bookViews>
    <workbookView xWindow="20370" yWindow="-3840" windowWidth="19440" windowHeight="15000" xr2:uid="{F31085E2-96C3-4576-974B-B240197B0FB0}"/>
  </bookViews>
  <sheets>
    <sheet name="Instructions" sheetId="12" r:id="rId1"/>
    <sheet name="Streamlined Form" sheetId="13" r:id="rId2"/>
    <sheet name="5(2.2.2 DeliverablesSupplement)" sheetId="10" r:id="rId3"/>
    <sheet name="Original Form" sheetId="1" state="hidden" r:id="rId4"/>
    <sheet name="2.2.1 QC Supplement" sheetId="8" state="hidden" r:id="rId5"/>
    <sheet name="Aid" sheetId="3" state="hidden" r:id="rId6"/>
    <sheet name="Specialties" sheetId="2" state="hidden" r:id="rId7"/>
  </sheets>
  <externalReferences>
    <externalReference r:id="rId8"/>
  </externalReferences>
  <definedNames>
    <definedName name="_Hlk23508321" localSheetId="0">Instructions!$C$50</definedName>
    <definedName name="_Hlk23513953" localSheetId="0">Instructions!$C$59</definedName>
    <definedName name="_Hlk23514894" localSheetId="0">Instructions!$C$63</definedName>
    <definedName name="_Hlk23516319" localSheetId="0">Instructions!#REF!</definedName>
    <definedName name="_Hlk23923864" localSheetId="0">Instructions!$B$57</definedName>
    <definedName name="_Hlk23933614" localSheetId="0">Instructions!$C$72</definedName>
    <definedName name="_Hlk23933790" localSheetId="0">Instructions!#REF!</definedName>
    <definedName name="_Hlk23938640" localSheetId="0">Instructions!$B$22</definedName>
    <definedName name="_Hlk31025653" localSheetId="0">Instructions!#REF!</definedName>
    <definedName name="Advanced_Traffic_Management_Systems">Aid!$H$16:$H$19</definedName>
    <definedName name="Bridge_Engineering">Aid!$I$16:$I$25</definedName>
    <definedName name="Drainage_And_Hydrology_Engineering">Aid!$J$16:$J$17</definedName>
    <definedName name="Electrical_Engineering">Aid!$K$16:$K$20</definedName>
    <definedName name="Engineering" localSheetId="0">[1]Aid!$G$16:$G$27</definedName>
    <definedName name="Engineering">Aid!$G$16:$G$28</definedName>
    <definedName name="Environmental">Aid!$L$16:$L$27</definedName>
    <definedName name="Foundations_Engineering">Aid!$M$16:$M$28</definedName>
    <definedName name="Highway_Engineering">Aid!$N$16:$N$22</definedName>
    <definedName name="Pavement_Enginering">Aid!$O$16:$O$23</definedName>
    <definedName name="_xlnm.Print_Area" localSheetId="0">Instructions!$B$2:$H$73</definedName>
    <definedName name="Property">Aid!$P$16:$P$17</definedName>
    <definedName name="Rockfall_Engineering">Aid!$Q$16:$Q$17</definedName>
    <definedName name="Surveying">Aid!$R$16:$R$21</definedName>
    <definedName name="Traffic_Engineering">Aid!$S$16:$S$24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89" i="13" l="1"/>
  <c r="F82" i="13"/>
  <c r="F76" i="13"/>
  <c r="F70" i="13"/>
  <c r="G83" i="13"/>
  <c r="D20" i="12"/>
  <c r="Q81" i="13" l="1"/>
  <c r="P81" i="13"/>
  <c r="O81" i="13"/>
  <c r="N81" i="13"/>
  <c r="M81" i="13"/>
  <c r="L81" i="13"/>
  <c r="Q75" i="13"/>
  <c r="P75" i="13"/>
  <c r="O75" i="13"/>
  <c r="N75" i="13"/>
  <c r="M75" i="13"/>
  <c r="L75" i="13"/>
  <c r="Q69" i="13"/>
  <c r="P69" i="13"/>
  <c r="O69" i="13"/>
  <c r="N69" i="13"/>
  <c r="M69" i="13"/>
  <c r="L69" i="13"/>
  <c r="L63" i="13"/>
  <c r="Q63" i="13"/>
  <c r="P63" i="13"/>
  <c r="O63" i="13"/>
  <c r="N63" i="13"/>
  <c r="M63" i="13"/>
  <c r="C20" i="12"/>
  <c r="G6" i="12"/>
  <c r="C6" i="12"/>
  <c r="C5" i="12"/>
  <c r="G65" i="13" l="1"/>
  <c r="G77" i="13"/>
  <c r="G71" i="13"/>
  <c r="F110" i="13"/>
  <c r="F109" i="13"/>
  <c r="H82" i="13"/>
  <c r="K82" i="13" s="1"/>
  <c r="H76" i="13"/>
  <c r="K76" i="13" s="1"/>
  <c r="H70" i="13"/>
  <c r="K70" i="13" s="1"/>
  <c r="H64" i="13"/>
  <c r="K64" i="13" s="1"/>
  <c r="P82" i="13" l="1"/>
  <c r="H15" i="12" s="1"/>
  <c r="Q82" i="13"/>
  <c r="L76" i="13"/>
  <c r="D13" i="12" s="1"/>
  <c r="Q76" i="13"/>
  <c r="P64" i="13"/>
  <c r="H9" i="12" s="1"/>
  <c r="Q64" i="13"/>
  <c r="Q70" i="13"/>
  <c r="L70" i="13"/>
  <c r="D11" i="12" s="1"/>
  <c r="O82" i="13"/>
  <c r="G15" i="12" s="1"/>
  <c r="L82" i="13"/>
  <c r="D15" i="12" s="1"/>
  <c r="M82" i="13"/>
  <c r="E15" i="12" s="1"/>
  <c r="N82" i="13"/>
  <c r="F15" i="12" s="1"/>
  <c r="O76" i="13"/>
  <c r="G13" i="12" s="1"/>
  <c r="P76" i="13"/>
  <c r="H13" i="12" s="1"/>
  <c r="M76" i="13"/>
  <c r="E13" i="12" s="1"/>
  <c r="N76" i="13"/>
  <c r="F13" i="12" s="1"/>
  <c r="O70" i="13"/>
  <c r="G11" i="12" s="1"/>
  <c r="P70" i="13"/>
  <c r="H11" i="12" s="1"/>
  <c r="M70" i="13"/>
  <c r="E11" i="12" s="1"/>
  <c r="N70" i="13"/>
  <c r="F11" i="12" s="1"/>
  <c r="N64" i="13"/>
  <c r="F9" i="12" s="1"/>
  <c r="O64" i="13"/>
  <c r="G9" i="12" s="1"/>
  <c r="L64" i="13"/>
  <c r="D9" i="12" s="1"/>
  <c r="M64" i="13"/>
  <c r="E9" i="12" s="1"/>
  <c r="F33" i="8"/>
  <c r="F21" i="8"/>
  <c r="I23" i="8"/>
  <c r="I22" i="8"/>
  <c r="I21" i="8"/>
  <c r="I20" i="8"/>
  <c r="I19" i="8"/>
  <c r="I18" i="8"/>
  <c r="I17" i="8"/>
  <c r="I16" i="8"/>
  <c r="I15" i="8"/>
  <c r="I14" i="8"/>
  <c r="I13" i="8"/>
  <c r="I12" i="8"/>
  <c r="I11" i="8"/>
  <c r="I10" i="8"/>
  <c r="I24" i="8"/>
  <c r="I25" i="8"/>
  <c r="I26" i="8"/>
  <c r="I27" i="8"/>
  <c r="I28" i="8"/>
  <c r="I29" i="8"/>
  <c r="I30" i="8"/>
  <c r="I31" i="8"/>
  <c r="I32" i="8"/>
  <c r="I33" i="8"/>
  <c r="I9" i="8"/>
  <c r="L19" i="8" l="1"/>
  <c r="G131" i="1" s="1"/>
  <c r="L20" i="8"/>
  <c r="L18" i="8"/>
  <c r="G130" i="1" s="1"/>
  <c r="H130" i="1" s="1"/>
  <c r="L17" i="8"/>
  <c r="G129" i="1" s="1"/>
  <c r="L10" i="8"/>
  <c r="G122" i="1" s="1"/>
  <c r="L9" i="8"/>
  <c r="L14" i="8"/>
  <c r="G126" i="1" s="1"/>
  <c r="L13" i="8"/>
  <c r="G125" i="1" s="1"/>
  <c r="L12" i="8"/>
  <c r="G124" i="1" s="1"/>
  <c r="L16" i="8"/>
  <c r="L11" i="8"/>
  <c r="G123" i="1" s="1"/>
  <c r="L15" i="8"/>
  <c r="G127" i="1" s="1"/>
  <c r="J10" i="10"/>
  <c r="J11" i="10"/>
  <c r="G602" i="10"/>
  <c r="G601" i="10"/>
  <c r="H602" i="10" s="1"/>
  <c r="K34" i="10" s="1"/>
  <c r="I600" i="10"/>
  <c r="I599" i="10"/>
  <c r="I598" i="10"/>
  <c r="I597" i="10"/>
  <c r="I596" i="10"/>
  <c r="I595" i="10"/>
  <c r="I594" i="10"/>
  <c r="I593" i="10"/>
  <c r="I592" i="10"/>
  <c r="I591" i="10"/>
  <c r="I590" i="10"/>
  <c r="I589" i="10"/>
  <c r="I588" i="10"/>
  <c r="I587" i="10"/>
  <c r="J34" i="10"/>
  <c r="I586" i="10"/>
  <c r="G578" i="10"/>
  <c r="G577" i="10"/>
  <c r="H578" i="10" s="1"/>
  <c r="K33" i="10" s="1"/>
  <c r="I576" i="10"/>
  <c r="I575" i="10"/>
  <c r="I574" i="10"/>
  <c r="I573" i="10"/>
  <c r="I572" i="10"/>
  <c r="I571" i="10"/>
  <c r="I570" i="10"/>
  <c r="I569" i="10"/>
  <c r="I568" i="10"/>
  <c r="I567" i="10"/>
  <c r="I566" i="10"/>
  <c r="I565" i="10"/>
  <c r="I564" i="10"/>
  <c r="I563" i="10"/>
  <c r="J33" i="10"/>
  <c r="I562" i="10"/>
  <c r="G554" i="10"/>
  <c r="G553" i="10"/>
  <c r="H554" i="10" s="1"/>
  <c r="K32" i="10" s="1"/>
  <c r="I552" i="10"/>
  <c r="I551" i="10"/>
  <c r="I550" i="10"/>
  <c r="I549" i="10"/>
  <c r="I548" i="10"/>
  <c r="I547" i="10"/>
  <c r="I546" i="10"/>
  <c r="I545" i="10"/>
  <c r="I544" i="10"/>
  <c r="I543" i="10"/>
  <c r="I542" i="10"/>
  <c r="I541" i="10"/>
  <c r="I540" i="10"/>
  <c r="I539" i="10"/>
  <c r="J32" i="10"/>
  <c r="I538" i="10"/>
  <c r="G530" i="10"/>
  <c r="G529" i="10" s="1"/>
  <c r="H530" i="10" s="1"/>
  <c r="K31" i="10" s="1"/>
  <c r="I528" i="10"/>
  <c r="I527" i="10"/>
  <c r="I526" i="10"/>
  <c r="I525" i="10"/>
  <c r="I524" i="10"/>
  <c r="I523" i="10"/>
  <c r="I522" i="10"/>
  <c r="I521" i="10"/>
  <c r="I520" i="10"/>
  <c r="I519" i="10"/>
  <c r="I518" i="10"/>
  <c r="I517" i="10"/>
  <c r="I516" i="10"/>
  <c r="I515" i="10"/>
  <c r="J31" i="10"/>
  <c r="I514" i="10"/>
  <c r="G506" i="10"/>
  <c r="G505" i="10"/>
  <c r="H506" i="10" s="1"/>
  <c r="K30" i="10" s="1"/>
  <c r="I504" i="10"/>
  <c r="I503" i="10"/>
  <c r="I502" i="10"/>
  <c r="I501" i="10"/>
  <c r="I500" i="10"/>
  <c r="I499" i="10"/>
  <c r="I498" i="10"/>
  <c r="I497" i="10"/>
  <c r="I496" i="10"/>
  <c r="I495" i="10"/>
  <c r="I494" i="10"/>
  <c r="I493" i="10"/>
  <c r="I492" i="10"/>
  <c r="I491" i="10"/>
  <c r="J30" i="10"/>
  <c r="I490" i="10"/>
  <c r="G482" i="10"/>
  <c r="G481" i="10"/>
  <c r="H482" i="10" s="1"/>
  <c r="K29" i="10" s="1"/>
  <c r="I480" i="10"/>
  <c r="I479" i="10"/>
  <c r="I478" i="10"/>
  <c r="I477" i="10"/>
  <c r="I476" i="10"/>
  <c r="I475" i="10"/>
  <c r="I474" i="10"/>
  <c r="I473" i="10"/>
  <c r="I472" i="10"/>
  <c r="I471" i="10"/>
  <c r="I470" i="10"/>
  <c r="I469" i="10"/>
  <c r="I468" i="10"/>
  <c r="I467" i="10"/>
  <c r="J29" i="10"/>
  <c r="I466" i="10"/>
  <c r="G458" i="10"/>
  <c r="G457" i="10"/>
  <c r="H458" i="10" s="1"/>
  <c r="K28" i="10" s="1"/>
  <c r="I456" i="10"/>
  <c r="I455" i="10"/>
  <c r="I454" i="10"/>
  <c r="I453" i="10"/>
  <c r="I452" i="10"/>
  <c r="I451" i="10"/>
  <c r="I450" i="10"/>
  <c r="I449" i="10"/>
  <c r="I448" i="10"/>
  <c r="I447" i="10"/>
  <c r="I446" i="10"/>
  <c r="I445" i="10"/>
  <c r="I444" i="10"/>
  <c r="I443" i="10"/>
  <c r="J28" i="10"/>
  <c r="I442" i="10"/>
  <c r="G434" i="10"/>
  <c r="G433" i="10" s="1"/>
  <c r="H434" i="10" s="1"/>
  <c r="K27" i="10" s="1"/>
  <c r="I432" i="10"/>
  <c r="I431" i="10"/>
  <c r="I430" i="10"/>
  <c r="I429" i="10"/>
  <c r="I428" i="10"/>
  <c r="I427" i="10"/>
  <c r="I426" i="10"/>
  <c r="I425" i="10"/>
  <c r="I424" i="10"/>
  <c r="I423" i="10"/>
  <c r="I422" i="10"/>
  <c r="I421" i="10"/>
  <c r="I420" i="10"/>
  <c r="I419" i="10"/>
  <c r="J27" i="10"/>
  <c r="I418" i="10"/>
  <c r="G410" i="10"/>
  <c r="G409" i="10"/>
  <c r="H410" i="10" s="1"/>
  <c r="K26" i="10" s="1"/>
  <c r="I408" i="10"/>
  <c r="I407" i="10"/>
  <c r="I406" i="10"/>
  <c r="I405" i="10"/>
  <c r="I404" i="10"/>
  <c r="I403" i="10"/>
  <c r="I402" i="10"/>
  <c r="I401" i="10"/>
  <c r="I400" i="10"/>
  <c r="I399" i="10"/>
  <c r="I398" i="10"/>
  <c r="I397" i="10"/>
  <c r="I396" i="10"/>
  <c r="I395" i="10"/>
  <c r="J26" i="10"/>
  <c r="I394" i="10"/>
  <c r="G386" i="10"/>
  <c r="G385" i="10"/>
  <c r="H386" i="10" s="1"/>
  <c r="K25" i="10" s="1"/>
  <c r="I384" i="10"/>
  <c r="I383" i="10"/>
  <c r="I382" i="10"/>
  <c r="I381" i="10"/>
  <c r="I380" i="10"/>
  <c r="I379" i="10"/>
  <c r="I378" i="10"/>
  <c r="I377" i="10"/>
  <c r="I376" i="10"/>
  <c r="I375" i="10"/>
  <c r="I374" i="10"/>
  <c r="I373" i="10"/>
  <c r="I372" i="10"/>
  <c r="I371" i="10"/>
  <c r="J25" i="10"/>
  <c r="I370" i="10"/>
  <c r="G362" i="10"/>
  <c r="G361" i="10"/>
  <c r="H362" i="10" s="1"/>
  <c r="K24" i="10" s="1"/>
  <c r="I360" i="10"/>
  <c r="I359" i="10"/>
  <c r="I358" i="10"/>
  <c r="I357" i="10"/>
  <c r="I356" i="10"/>
  <c r="I355" i="10"/>
  <c r="I354" i="10"/>
  <c r="I353" i="10"/>
  <c r="I352" i="10"/>
  <c r="I351" i="10"/>
  <c r="I350" i="10"/>
  <c r="I349" i="10"/>
  <c r="I348" i="10"/>
  <c r="I347" i="10"/>
  <c r="J24" i="10"/>
  <c r="I346" i="10"/>
  <c r="G338" i="10"/>
  <c r="G337" i="10" s="1"/>
  <c r="H338" i="10" s="1"/>
  <c r="K23" i="10" s="1"/>
  <c r="I336" i="10"/>
  <c r="I335" i="10"/>
  <c r="I334" i="10"/>
  <c r="I333" i="10"/>
  <c r="I332" i="10"/>
  <c r="I331" i="10"/>
  <c r="I330" i="10"/>
  <c r="I329" i="10"/>
  <c r="I328" i="10"/>
  <c r="I327" i="10"/>
  <c r="I326" i="10"/>
  <c r="I325" i="10"/>
  <c r="I324" i="10"/>
  <c r="I323" i="10"/>
  <c r="J23" i="10"/>
  <c r="I322" i="10"/>
  <c r="G314" i="10"/>
  <c r="G313" i="10"/>
  <c r="H314" i="10" s="1"/>
  <c r="K22" i="10" s="1"/>
  <c r="I312" i="10"/>
  <c r="I311" i="10"/>
  <c r="I310" i="10"/>
  <c r="I309" i="10"/>
  <c r="I308" i="10"/>
  <c r="I307" i="10"/>
  <c r="I306" i="10"/>
  <c r="I305" i="10"/>
  <c r="I304" i="10"/>
  <c r="I303" i="10"/>
  <c r="I302" i="10"/>
  <c r="I301" i="10"/>
  <c r="I300" i="10"/>
  <c r="I299" i="10"/>
  <c r="J22" i="10"/>
  <c r="I298" i="10"/>
  <c r="G290" i="10"/>
  <c r="G289" i="10" s="1"/>
  <c r="H290" i="10" s="1"/>
  <c r="K21" i="10" s="1"/>
  <c r="I288" i="10"/>
  <c r="I287" i="10"/>
  <c r="I286" i="10"/>
  <c r="I285" i="10"/>
  <c r="I284" i="10"/>
  <c r="I283" i="10"/>
  <c r="I282" i="10"/>
  <c r="I281" i="10"/>
  <c r="I280" i="10"/>
  <c r="I279" i="10"/>
  <c r="I278" i="10"/>
  <c r="I277" i="10"/>
  <c r="I276" i="10"/>
  <c r="I275" i="10"/>
  <c r="J21" i="10"/>
  <c r="I274" i="10"/>
  <c r="G266" i="10"/>
  <c r="G265" i="10" s="1"/>
  <c r="H266" i="10" s="1"/>
  <c r="K20" i="10" s="1"/>
  <c r="I264" i="10"/>
  <c r="I263" i="10"/>
  <c r="I262" i="10"/>
  <c r="I261" i="10"/>
  <c r="I260" i="10"/>
  <c r="I259" i="10"/>
  <c r="I258" i="10"/>
  <c r="I257" i="10"/>
  <c r="I256" i="10"/>
  <c r="I255" i="10"/>
  <c r="I254" i="10"/>
  <c r="I253" i="10"/>
  <c r="I252" i="10"/>
  <c r="I251" i="10"/>
  <c r="J20" i="10"/>
  <c r="I250" i="10"/>
  <c r="G242" i="10"/>
  <c r="G241" i="10"/>
  <c r="H242" i="10" s="1"/>
  <c r="K19" i="10" s="1"/>
  <c r="I240" i="10"/>
  <c r="I239" i="10"/>
  <c r="I238" i="10"/>
  <c r="I237" i="10"/>
  <c r="I236" i="10"/>
  <c r="I235" i="10"/>
  <c r="I234" i="10"/>
  <c r="I233" i="10"/>
  <c r="I232" i="10"/>
  <c r="I231" i="10"/>
  <c r="I230" i="10"/>
  <c r="I229" i="10"/>
  <c r="I228" i="10"/>
  <c r="I227" i="10"/>
  <c r="J19" i="10"/>
  <c r="I226" i="10"/>
  <c r="G218" i="10"/>
  <c r="G217" i="10"/>
  <c r="H218" i="10" s="1"/>
  <c r="K18" i="10" s="1"/>
  <c r="I216" i="10"/>
  <c r="I215" i="10"/>
  <c r="I214" i="10"/>
  <c r="I213" i="10"/>
  <c r="I212" i="10"/>
  <c r="I211" i="10"/>
  <c r="I210" i="10"/>
  <c r="I209" i="10"/>
  <c r="I208" i="10"/>
  <c r="I207" i="10"/>
  <c r="I206" i="10"/>
  <c r="I205" i="10"/>
  <c r="I204" i="10"/>
  <c r="I203" i="10"/>
  <c r="J18" i="10"/>
  <c r="I202" i="10"/>
  <c r="G194" i="10"/>
  <c r="G193" i="10" s="1"/>
  <c r="H194" i="10" s="1"/>
  <c r="K17" i="10" s="1"/>
  <c r="I192" i="10"/>
  <c r="I191" i="10"/>
  <c r="I190" i="10"/>
  <c r="I189" i="10"/>
  <c r="I188" i="10"/>
  <c r="I187" i="10"/>
  <c r="I186" i="10"/>
  <c r="I185" i="10"/>
  <c r="I184" i="10"/>
  <c r="I183" i="10"/>
  <c r="I182" i="10"/>
  <c r="I181" i="10"/>
  <c r="I180" i="10"/>
  <c r="I179" i="10"/>
  <c r="J17" i="10"/>
  <c r="I178" i="10"/>
  <c r="G170" i="10"/>
  <c r="G169" i="10" s="1"/>
  <c r="H170" i="10" s="1"/>
  <c r="K16" i="10" s="1"/>
  <c r="I168" i="10"/>
  <c r="I167" i="10"/>
  <c r="I166" i="10"/>
  <c r="I165" i="10"/>
  <c r="I164" i="10"/>
  <c r="I163" i="10"/>
  <c r="I162" i="10"/>
  <c r="I161" i="10"/>
  <c r="I160" i="10"/>
  <c r="I159" i="10"/>
  <c r="I158" i="10"/>
  <c r="I157" i="10"/>
  <c r="I156" i="10"/>
  <c r="I155" i="10"/>
  <c r="J16" i="10"/>
  <c r="I154" i="10"/>
  <c r="G146" i="10"/>
  <c r="G145" i="10"/>
  <c r="H146" i="10" s="1"/>
  <c r="K15" i="10" s="1"/>
  <c r="I144" i="10"/>
  <c r="I143" i="10"/>
  <c r="I142" i="10"/>
  <c r="I141" i="10"/>
  <c r="I140" i="10"/>
  <c r="I139" i="10"/>
  <c r="I138" i="10"/>
  <c r="I137" i="10"/>
  <c r="I136" i="10"/>
  <c r="I135" i="10"/>
  <c r="I134" i="10"/>
  <c r="I133" i="10"/>
  <c r="I132" i="10"/>
  <c r="I131" i="10"/>
  <c r="J15" i="10"/>
  <c r="I130" i="10"/>
  <c r="G122" i="10"/>
  <c r="G121" i="10"/>
  <c r="H122" i="10" s="1"/>
  <c r="K14" i="10" s="1"/>
  <c r="I120" i="10"/>
  <c r="I119" i="10"/>
  <c r="I118" i="10"/>
  <c r="I117" i="10"/>
  <c r="I116" i="10"/>
  <c r="I115" i="10"/>
  <c r="I114" i="10"/>
  <c r="I113" i="10"/>
  <c r="I112" i="10"/>
  <c r="I111" i="10"/>
  <c r="I110" i="10"/>
  <c r="I109" i="10"/>
  <c r="I108" i="10"/>
  <c r="I107" i="10"/>
  <c r="J14" i="10"/>
  <c r="I106" i="10"/>
  <c r="G98" i="10"/>
  <c r="G97" i="10" s="1"/>
  <c r="H98" i="10" s="1"/>
  <c r="K13" i="10" s="1"/>
  <c r="I96" i="10"/>
  <c r="I95" i="10"/>
  <c r="I94" i="10"/>
  <c r="I93" i="10"/>
  <c r="I92" i="10"/>
  <c r="I91" i="10"/>
  <c r="I90" i="10"/>
  <c r="I89" i="10"/>
  <c r="I88" i="10"/>
  <c r="I87" i="10"/>
  <c r="I86" i="10"/>
  <c r="I85" i="10"/>
  <c r="I84" i="10"/>
  <c r="I83" i="10"/>
  <c r="J13" i="10"/>
  <c r="I82" i="10"/>
  <c r="G74" i="10"/>
  <c r="G73" i="10" s="1"/>
  <c r="I72" i="10"/>
  <c r="I71" i="10"/>
  <c r="I70" i="10"/>
  <c r="I69" i="10"/>
  <c r="I68" i="10"/>
  <c r="I67" i="10"/>
  <c r="I66" i="10"/>
  <c r="I65" i="10"/>
  <c r="I64" i="10"/>
  <c r="I63" i="10"/>
  <c r="I62" i="10"/>
  <c r="I61" i="10"/>
  <c r="I60" i="10"/>
  <c r="I59" i="10"/>
  <c r="J12" i="10"/>
  <c r="I58" i="10"/>
  <c r="G50" i="10"/>
  <c r="G49" i="10" s="1"/>
  <c r="I48" i="10"/>
  <c r="I47" i="10"/>
  <c r="I46" i="10"/>
  <c r="I45" i="10"/>
  <c r="I44" i="10"/>
  <c r="I43" i="10"/>
  <c r="I42" i="10"/>
  <c r="I41" i="10"/>
  <c r="I40" i="10"/>
  <c r="I39" i="10"/>
  <c r="I38" i="10"/>
  <c r="I37" i="10"/>
  <c r="I36" i="10"/>
  <c r="I35" i="10"/>
  <c r="I34" i="10"/>
  <c r="M20" i="10" l="1"/>
  <c r="G107" i="13" s="1"/>
  <c r="M21" i="10"/>
  <c r="G108" i="13" s="1"/>
  <c r="H108" i="13" s="1"/>
  <c r="M19" i="10"/>
  <c r="G106" i="13" s="1"/>
  <c r="M12" i="10"/>
  <c r="M16" i="10"/>
  <c r="G103" i="13" s="1"/>
  <c r="M13" i="10"/>
  <c r="G100" i="13" s="1"/>
  <c r="M17" i="10"/>
  <c r="G104" i="13" s="1"/>
  <c r="M10" i="10"/>
  <c r="G97" i="13" s="1"/>
  <c r="M14" i="10"/>
  <c r="G101" i="13" s="1"/>
  <c r="M18" i="10"/>
  <c r="G105" i="13" s="1"/>
  <c r="M11" i="10"/>
  <c r="M15" i="10"/>
  <c r="G102" i="13" s="1"/>
  <c r="I601" i="10"/>
  <c r="I577" i="10"/>
  <c r="I553" i="10"/>
  <c r="I529" i="10"/>
  <c r="I505" i="10"/>
  <c r="I481" i="10"/>
  <c r="I457" i="10"/>
  <c r="I433" i="10"/>
  <c r="I409" i="10"/>
  <c r="I385" i="10"/>
  <c r="I361" i="10"/>
  <c r="I337" i="10"/>
  <c r="I313" i="10"/>
  <c r="I289" i="10"/>
  <c r="I265" i="10"/>
  <c r="I241" i="10"/>
  <c r="I217" i="10"/>
  <c r="I193" i="10"/>
  <c r="I169" i="10"/>
  <c r="I145" i="10"/>
  <c r="I121" i="10"/>
  <c r="I97" i="10"/>
  <c r="H74" i="10"/>
  <c r="K12" i="10" s="1"/>
  <c r="I73" i="10"/>
  <c r="I49" i="10"/>
  <c r="H50" i="10" s="1"/>
  <c r="K11" i="10" s="1"/>
  <c r="I11" i="10"/>
  <c r="I12" i="10"/>
  <c r="I13" i="10"/>
  <c r="I14" i="10"/>
  <c r="I15" i="10"/>
  <c r="I16" i="10"/>
  <c r="I17" i="10"/>
  <c r="I18" i="10"/>
  <c r="I19" i="10"/>
  <c r="I20" i="10"/>
  <c r="I21" i="10"/>
  <c r="I22" i="10"/>
  <c r="I23" i="10"/>
  <c r="I24" i="10"/>
  <c r="I10" i="10"/>
  <c r="G26" i="10"/>
  <c r="G25" i="10" s="1"/>
  <c r="F177" i="8"/>
  <c r="F166" i="8"/>
  <c r="F167" i="8"/>
  <c r="F168" i="8"/>
  <c r="F165" i="8"/>
  <c r="F154" i="8"/>
  <c r="F155" i="8"/>
  <c r="F156" i="8"/>
  <c r="F153" i="8"/>
  <c r="F142" i="8"/>
  <c r="F143" i="8"/>
  <c r="F144" i="8"/>
  <c r="F141" i="8"/>
  <c r="F130" i="8"/>
  <c r="F131" i="8"/>
  <c r="F132" i="8"/>
  <c r="F129" i="8"/>
  <c r="F118" i="8"/>
  <c r="F119" i="8"/>
  <c r="F120" i="8"/>
  <c r="F117" i="8"/>
  <c r="F106" i="8"/>
  <c r="F107" i="8"/>
  <c r="F108" i="8"/>
  <c r="F105" i="8"/>
  <c r="F94" i="8"/>
  <c r="F95" i="8"/>
  <c r="F96" i="8"/>
  <c r="F93" i="8"/>
  <c r="F82" i="8"/>
  <c r="F83" i="8"/>
  <c r="F84" i="8"/>
  <c r="F81" i="8"/>
  <c r="F70" i="8"/>
  <c r="F71" i="8"/>
  <c r="F72" i="8"/>
  <c r="F69" i="8"/>
  <c r="F58" i="8"/>
  <c r="F59" i="8"/>
  <c r="F60" i="8"/>
  <c r="F57" i="8"/>
  <c r="F45" i="8"/>
  <c r="F34" i="8"/>
  <c r="F35" i="8"/>
  <c r="F36" i="8"/>
  <c r="F22" i="8"/>
  <c r="F23" i="8"/>
  <c r="F24" i="8"/>
  <c r="G154" i="1" l="1"/>
  <c r="H154" i="1" s="1"/>
  <c r="H105" i="13"/>
  <c r="G145" i="1"/>
  <c r="G148" i="1"/>
  <c r="H148" i="1" s="1"/>
  <c r="G152" i="1"/>
  <c r="H152" i="1" s="1"/>
  <c r="H103" i="13"/>
  <c r="G151" i="1"/>
  <c r="H151" i="1" s="1"/>
  <c r="H102" i="13"/>
  <c r="H97" i="13"/>
  <c r="G150" i="1"/>
  <c r="H150" i="1" s="1"/>
  <c r="H101" i="13"/>
  <c r="H107" i="13"/>
  <c r="G153" i="1"/>
  <c r="H153" i="1" s="1"/>
  <c r="H104" i="13"/>
  <c r="G149" i="1"/>
  <c r="H149" i="1" s="1"/>
  <c r="H100" i="13"/>
  <c r="G155" i="1"/>
  <c r="H155" i="1" s="1"/>
  <c r="H106" i="13"/>
  <c r="H122" i="1"/>
  <c r="H125" i="1"/>
  <c r="H127" i="1"/>
  <c r="H126" i="1"/>
  <c r="H123" i="1"/>
  <c r="H131" i="1"/>
  <c r="H129" i="1"/>
  <c r="H124" i="1"/>
  <c r="I25" i="10"/>
  <c r="H26" i="10" s="1"/>
  <c r="K10" i="10" s="1"/>
  <c r="G99" i="13" s="1"/>
  <c r="H99" i="13" s="1"/>
  <c r="G147" i="1" l="1"/>
  <c r="H147" i="1" s="1"/>
  <c r="G156" i="1"/>
  <c r="H156" i="1" s="1"/>
  <c r="G98" i="13"/>
  <c r="H98" i="13" s="1"/>
  <c r="H109" i="13" s="1"/>
  <c r="G146" i="1"/>
  <c r="H146" i="1" s="1"/>
  <c r="H145" i="1"/>
  <c r="G181" i="8"/>
  <c r="H180" i="8"/>
  <c r="F180" i="8"/>
  <c r="H179" i="8"/>
  <c r="F179" i="8"/>
  <c r="H178" i="8"/>
  <c r="F178" i="8"/>
  <c r="H177" i="8"/>
  <c r="G169" i="8"/>
  <c r="H168" i="8"/>
  <c r="H167" i="8"/>
  <c r="H166" i="8"/>
  <c r="H165" i="8"/>
  <c r="G157" i="8"/>
  <c r="H156" i="8"/>
  <c r="H155" i="8"/>
  <c r="H154" i="8"/>
  <c r="H153" i="8"/>
  <c r="G145" i="8"/>
  <c r="H144" i="8"/>
  <c r="H143" i="8"/>
  <c r="H142" i="8"/>
  <c r="H141" i="8"/>
  <c r="G133" i="8"/>
  <c r="H132" i="8"/>
  <c r="H131" i="8"/>
  <c r="H130" i="8"/>
  <c r="H129" i="8"/>
  <c r="G121" i="8"/>
  <c r="H120" i="8"/>
  <c r="H119" i="8"/>
  <c r="H118" i="8"/>
  <c r="H117" i="8"/>
  <c r="G109" i="8"/>
  <c r="H108" i="8"/>
  <c r="H107" i="8"/>
  <c r="H106" i="8"/>
  <c r="H105" i="8"/>
  <c r="G97" i="8"/>
  <c r="H96" i="8"/>
  <c r="H95" i="8"/>
  <c r="H94" i="8"/>
  <c r="H93" i="8"/>
  <c r="G85" i="8"/>
  <c r="H84" i="8"/>
  <c r="H83" i="8"/>
  <c r="H82" i="8"/>
  <c r="H81" i="8"/>
  <c r="G73" i="8"/>
  <c r="H72" i="8"/>
  <c r="H71" i="8"/>
  <c r="H70" i="8"/>
  <c r="H69" i="8"/>
  <c r="G61" i="8"/>
  <c r="H60" i="8"/>
  <c r="H59" i="8"/>
  <c r="H58" i="8"/>
  <c r="H57" i="8"/>
  <c r="G49" i="8"/>
  <c r="H48" i="8"/>
  <c r="F48" i="8"/>
  <c r="H47" i="8"/>
  <c r="F47" i="8"/>
  <c r="H46" i="8"/>
  <c r="F46" i="8"/>
  <c r="H45" i="8"/>
  <c r="G37" i="8"/>
  <c r="H36" i="8"/>
  <c r="H35" i="8"/>
  <c r="H34" i="8"/>
  <c r="H33" i="8"/>
  <c r="G25" i="8"/>
  <c r="H24" i="8"/>
  <c r="G13" i="8"/>
  <c r="H110" i="13" l="1"/>
  <c r="H111" i="13" s="1"/>
  <c r="G89" i="13" s="1"/>
  <c r="F9" i="8"/>
  <c r="F10" i="8"/>
  <c r="F12" i="8"/>
  <c r="H23" i="8"/>
  <c r="H37" i="8"/>
  <c r="G38" i="8" s="1"/>
  <c r="J11" i="8" s="1"/>
  <c r="F49" i="8"/>
  <c r="H85" i="8"/>
  <c r="G86" i="8" s="1"/>
  <c r="J15" i="8" s="1"/>
  <c r="H133" i="8"/>
  <c r="G134" i="8" s="1"/>
  <c r="J19" i="8" s="1"/>
  <c r="F145" i="8"/>
  <c r="H181" i="8"/>
  <c r="G182" i="8" s="1"/>
  <c r="J23" i="8" s="1"/>
  <c r="H21" i="8"/>
  <c r="H22" i="8"/>
  <c r="H49" i="8"/>
  <c r="G50" i="8" s="1"/>
  <c r="J12" i="8" s="1"/>
  <c r="F61" i="8"/>
  <c r="H97" i="8"/>
  <c r="G98" i="8" s="1"/>
  <c r="J16" i="8" s="1"/>
  <c r="F109" i="8"/>
  <c r="H145" i="8"/>
  <c r="G146" i="8" s="1"/>
  <c r="J20" i="8" s="1"/>
  <c r="F157" i="8"/>
  <c r="F97" i="8"/>
  <c r="H61" i="8"/>
  <c r="G62" i="8" s="1"/>
  <c r="J13" i="8" s="1"/>
  <c r="F73" i="8"/>
  <c r="H109" i="8"/>
  <c r="G110" i="8" s="1"/>
  <c r="J17" i="8" s="1"/>
  <c r="F121" i="8"/>
  <c r="H157" i="8"/>
  <c r="G158" i="8" s="1"/>
  <c r="J21" i="8" s="1"/>
  <c r="F169" i="8"/>
  <c r="F37" i="8"/>
  <c r="H73" i="8"/>
  <c r="G74" i="8" s="1"/>
  <c r="J14" i="8" s="1"/>
  <c r="F85" i="8"/>
  <c r="H121" i="8"/>
  <c r="G122" i="8" s="1"/>
  <c r="J18" i="8" s="1"/>
  <c r="F133" i="8"/>
  <c r="H169" i="8"/>
  <c r="G170" i="8" s="1"/>
  <c r="J22" i="8" s="1"/>
  <c r="F181" i="8"/>
  <c r="F11" i="8"/>
  <c r="H89" i="13" l="1"/>
  <c r="O89" i="13"/>
  <c r="G17" i="12" s="1"/>
  <c r="M89" i="13"/>
  <c r="E17" i="12" s="1"/>
  <c r="N89" i="13"/>
  <c r="F17" i="12" s="1"/>
  <c r="Q89" i="13"/>
  <c r="L89" i="13"/>
  <c r="D17" i="12" s="1"/>
  <c r="P89" i="13"/>
  <c r="H17" i="12" s="1"/>
  <c r="H25" i="8"/>
  <c r="F25" i="8"/>
  <c r="F13" i="8"/>
  <c r="H11" i="8"/>
  <c r="H12" i="8"/>
  <c r="H9" i="8"/>
  <c r="K89" i="13" l="1"/>
  <c r="G26" i="8"/>
  <c r="J10" i="8" s="1"/>
  <c r="F201" i="1"/>
  <c r="F200" i="1" s="1"/>
  <c r="H200" i="1" s="1"/>
  <c r="G229" i="1"/>
  <c r="H194" i="1"/>
  <c r="H188" i="1"/>
  <c r="H182" i="1"/>
  <c r="H176" i="1"/>
  <c r="H170" i="1"/>
  <c r="H164" i="1"/>
  <c r="H202" i="1" l="1"/>
  <c r="F158" i="1"/>
  <c r="F157" i="1" s="1"/>
  <c r="F134" i="1" l="1"/>
  <c r="F133" i="1" s="1"/>
  <c r="D227" i="1" l="1"/>
  <c r="F107" i="1"/>
  <c r="F106" i="1" s="1"/>
  <c r="H100" i="1"/>
  <c r="H94" i="1"/>
  <c r="H88" i="1"/>
  <c r="H82" i="1"/>
  <c r="H76" i="1"/>
  <c r="H70" i="1"/>
  <c r="H64" i="1"/>
  <c r="H106" i="1" l="1"/>
  <c r="H108" i="1"/>
  <c r="D226" i="1" s="1"/>
  <c r="H10" i="8"/>
  <c r="H13" i="8" s="1"/>
  <c r="G14" i="8" l="1"/>
  <c r="J9" i="8" s="1"/>
  <c r="G128" i="1" l="1"/>
  <c r="H128" i="1" s="1"/>
  <c r="G132" i="1"/>
  <c r="H132" i="1" s="1"/>
  <c r="G121" i="1"/>
  <c r="H121" i="1" s="1"/>
  <c r="H157" i="1"/>
  <c r="H158" i="1" s="1"/>
  <c r="H133" i="1" l="1"/>
  <c r="G114" i="1" s="1"/>
  <c r="H114" i="1" s="1"/>
  <c r="H159" i="1"/>
  <c r="G138" i="1" s="1"/>
  <c r="H138" i="1" s="1"/>
  <c r="D140" i="13"/>
  <c r="G142" i="13"/>
  <c r="G4" i="12" s="1"/>
  <c r="F64" i="13"/>
  <c r="F116" i="13" s="1"/>
  <c r="F115" i="13" l="1"/>
  <c r="H117" i="13" l="1"/>
  <c r="H115" i="13"/>
</calcChain>
</file>

<file path=xl/sharedStrings.xml><?xml version="1.0" encoding="utf-8"?>
<sst xmlns="http://schemas.openxmlformats.org/spreadsheetml/2006/main" count="2032" uniqueCount="454">
  <si>
    <t>Performance Appraisal</t>
  </si>
  <si>
    <t>Appraisal Details</t>
  </si>
  <si>
    <t>Application Type:</t>
  </si>
  <si>
    <t>Highway/Road Number:</t>
  </si>
  <si>
    <t>MTO Office:</t>
  </si>
  <si>
    <t>Weight</t>
  </si>
  <si>
    <t>A</t>
  </si>
  <si>
    <t>Rating*</t>
  </si>
  <si>
    <t>B</t>
  </si>
  <si>
    <t>Score</t>
  </si>
  <si>
    <t>(A X B)</t>
  </si>
  <si>
    <t xml:space="preserve">Comments </t>
  </si>
  <si>
    <t>Project Manager</t>
  </si>
  <si>
    <t>Comments</t>
  </si>
  <si>
    <t>500 Max</t>
  </si>
  <si>
    <t>*Ratings Legend:  5-Outstanding, 4-Commendable, 3-Satisfactory, 2-Needs Improvement, 1-Not Satisfactory</t>
  </si>
  <si>
    <t xml:space="preserve"> </t>
  </si>
  <si>
    <t>Rating Summary</t>
  </si>
  <si>
    <t>Appraisal Category</t>
  </si>
  <si>
    <t>Rating</t>
  </si>
  <si>
    <t>Overall Performance Appraisal Rating:</t>
  </si>
  <si>
    <t xml:space="preserve">Date Appraisal Forwarded to Consultant: </t>
  </si>
  <si>
    <r>
      <t xml:space="preserve">√  </t>
    </r>
    <r>
      <rPr>
        <sz val="8"/>
        <color theme="0" tint="-0.499984740745262"/>
        <rFont val="Arial"/>
        <family val="2"/>
      </rPr>
      <t>Required Fields</t>
    </r>
  </si>
  <si>
    <r>
      <t xml:space="preserve">Appraisal Type: </t>
    </r>
    <r>
      <rPr>
        <sz val="11"/>
        <color rgb="FFFF0000"/>
        <rFont val="Arial"/>
        <family val="2"/>
      </rPr>
      <t>√</t>
    </r>
  </si>
  <si>
    <r>
      <t xml:space="preserve">Appraisal Level: </t>
    </r>
    <r>
      <rPr>
        <sz val="11"/>
        <color rgb="FFFF0000"/>
        <rFont val="Arial"/>
        <family val="2"/>
      </rPr>
      <t>√</t>
    </r>
  </si>
  <si>
    <r>
      <t xml:space="preserve">Grouping: </t>
    </r>
    <r>
      <rPr>
        <sz val="11"/>
        <color rgb="FFFF0000"/>
        <rFont val="Arial"/>
        <family val="2"/>
      </rPr>
      <t>√</t>
    </r>
  </si>
  <si>
    <r>
      <t xml:space="preserve">Category: </t>
    </r>
    <r>
      <rPr>
        <sz val="11"/>
        <color rgb="FFFF0000"/>
        <rFont val="Arial"/>
        <family val="2"/>
      </rPr>
      <t>√</t>
    </r>
  </si>
  <si>
    <r>
      <t xml:space="preserve">Prime Specialty: </t>
    </r>
    <r>
      <rPr>
        <sz val="11"/>
        <color rgb="FFFF0000"/>
        <rFont val="Arial"/>
        <family val="2"/>
      </rPr>
      <t>√</t>
    </r>
  </si>
  <si>
    <t>Application Statistics</t>
  </si>
  <si>
    <t>Start Date:</t>
  </si>
  <si>
    <t>Project Information</t>
  </si>
  <si>
    <r>
      <t xml:space="preserve">Project Office/Address: </t>
    </r>
    <r>
      <rPr>
        <sz val="11"/>
        <color rgb="FFFF0000"/>
        <rFont val="Arial"/>
        <family val="2"/>
      </rPr>
      <t>√</t>
    </r>
  </si>
  <si>
    <r>
      <t xml:space="preserve">Consultant Project Manager: </t>
    </r>
    <r>
      <rPr>
        <sz val="11"/>
        <color rgb="FFFF0000"/>
        <rFont val="Arial"/>
        <family val="2"/>
      </rPr>
      <t>√</t>
    </r>
  </si>
  <si>
    <r>
      <t xml:space="preserve">Agreement Number: </t>
    </r>
    <r>
      <rPr>
        <sz val="11"/>
        <color rgb="FFFF0000"/>
        <rFont val="Arial"/>
        <family val="2"/>
      </rPr>
      <t>√</t>
    </r>
  </si>
  <si>
    <r>
      <t xml:space="preserve">Work Project Number(s): </t>
    </r>
    <r>
      <rPr>
        <sz val="11"/>
        <color rgb="FFFF0000"/>
        <rFont val="Arial"/>
        <family val="2"/>
      </rPr>
      <t>√</t>
    </r>
  </si>
  <si>
    <r>
      <t xml:space="preserve">Prime Consultant(s): </t>
    </r>
    <r>
      <rPr>
        <sz val="11"/>
        <color rgb="FFFF0000"/>
        <rFont val="Arial"/>
        <family val="2"/>
      </rPr>
      <t>√</t>
    </r>
  </si>
  <si>
    <r>
      <t xml:space="preserve">Contact Email Address: </t>
    </r>
    <r>
      <rPr>
        <sz val="11"/>
        <color rgb="FFFF0000"/>
        <rFont val="Arial"/>
        <family val="2"/>
      </rPr>
      <t>√</t>
    </r>
  </si>
  <si>
    <r>
      <t xml:space="preserve">Description of Services: </t>
    </r>
    <r>
      <rPr>
        <sz val="11"/>
        <color rgb="FFFF0000"/>
        <rFont val="Arial"/>
        <family val="2"/>
      </rPr>
      <t>√</t>
    </r>
  </si>
  <si>
    <r>
      <t xml:space="preserve">End Date: </t>
    </r>
    <r>
      <rPr>
        <sz val="11"/>
        <color rgb="FFFF0000"/>
        <rFont val="Arial"/>
        <family val="2"/>
      </rPr>
      <t>√</t>
    </r>
  </si>
  <si>
    <r>
      <t xml:space="preserve">Project Name: </t>
    </r>
    <r>
      <rPr>
        <sz val="11"/>
        <color rgb="FFFF0000"/>
        <rFont val="Arial"/>
        <family val="2"/>
      </rPr>
      <t>√</t>
    </r>
  </si>
  <si>
    <r>
      <t xml:space="preserve">MTO Division: </t>
    </r>
    <r>
      <rPr>
        <sz val="11"/>
        <color rgb="FFFF0000"/>
        <rFont val="Arial"/>
        <family val="2"/>
      </rPr>
      <t>√</t>
    </r>
  </si>
  <si>
    <r>
      <t xml:space="preserve">MTO Region: </t>
    </r>
    <r>
      <rPr>
        <sz val="11"/>
        <color rgb="FFFF0000"/>
        <rFont val="Arial"/>
        <family val="2"/>
      </rPr>
      <t>√</t>
    </r>
  </si>
  <si>
    <t>RFP</t>
  </si>
  <si>
    <t>RFQ</t>
  </si>
  <si>
    <t>Performance Appraisal - Questions</t>
  </si>
  <si>
    <t>Performance Appraisal - Summary</t>
  </si>
  <si>
    <t>Performance Appraisal - Review</t>
  </si>
  <si>
    <t>Single Source</t>
  </si>
  <si>
    <t>Sole Source</t>
  </si>
  <si>
    <t>.</t>
  </si>
  <si>
    <t>Engineering/Design and Related Services Details OR Small Value Assignments Details</t>
  </si>
  <si>
    <r>
      <t xml:space="preserve">Joint Venture?: </t>
    </r>
    <r>
      <rPr>
        <sz val="11"/>
        <color rgb="FFFF0000"/>
        <rFont val="Arial"/>
        <family val="2"/>
      </rPr>
      <t>√</t>
    </r>
  </si>
  <si>
    <r>
      <t xml:space="preserve">MTO Project Manager/Supervisor: </t>
    </r>
    <r>
      <rPr>
        <sz val="11"/>
        <color rgb="FFFF0000"/>
        <rFont val="Arial"/>
        <family val="2"/>
      </rPr>
      <t>√</t>
    </r>
  </si>
  <si>
    <t>NOTE:</t>
  </si>
  <si>
    <t>Rating for Occupational Health and Safety</t>
  </si>
  <si>
    <t>Reduction to Overall Rating</t>
  </si>
  <si>
    <t xml:space="preserve">     Rating 1.0 (Not Satisfactory):</t>
  </si>
  <si>
    <t xml:space="preserve">     Rating 2.0 (Needs Improvement):</t>
  </si>
  <si>
    <t xml:space="preserve">     Rating 3.0 (Satisfactory):</t>
  </si>
  <si>
    <t>The reduction applies to the Overall Performance Appraisal Rating.</t>
  </si>
  <si>
    <r>
      <t xml:space="preserve">     </t>
    </r>
    <r>
      <rPr>
        <b/>
        <i/>
        <sz val="11"/>
        <color theme="1"/>
        <rFont val="Arial"/>
        <family val="2"/>
      </rPr>
      <t>1.0</t>
    </r>
  </si>
  <si>
    <r>
      <t xml:space="preserve">     </t>
    </r>
    <r>
      <rPr>
        <b/>
        <i/>
        <sz val="11"/>
        <color theme="1"/>
        <rFont val="Arial"/>
        <family val="2"/>
      </rPr>
      <t>0.5</t>
    </r>
  </si>
  <si>
    <r>
      <t xml:space="preserve">     </t>
    </r>
    <r>
      <rPr>
        <b/>
        <i/>
        <sz val="11"/>
        <color theme="1"/>
        <rFont val="Arial"/>
        <family val="2"/>
      </rPr>
      <t>0.0</t>
    </r>
  </si>
  <si>
    <t>Occupational Health and Safety Plan</t>
  </si>
  <si>
    <t>Activity Category</t>
  </si>
  <si>
    <t>3.0</t>
  </si>
  <si>
    <t>Comments:</t>
  </si>
  <si>
    <t>Carried out duties with due respect to the health and safety of all employees, Sub-Contractors and others involved in the project. Demonstrated adherence to the Service Provider's OH&amp;S Plan.</t>
  </si>
  <si>
    <t>Engineering and Related Services 3</t>
  </si>
  <si>
    <t>1.0  Project Management</t>
  </si>
  <si>
    <t>Planning, Scheduling and Timeliness if Delivery</t>
  </si>
  <si>
    <t>Demonstrates an understanding of project requirements, takes appropriate action to establish priorities and meets the required milestone (and final) dates for deliverables.  Project deliverables are provided on time and in accordance with scheduled or "agreed to" milestone dates.</t>
  </si>
  <si>
    <t>Demonstrates necessary experience, knowledge and leadership in all areas over the duration of the project.   Demonstrates understanding of issues, scope changes, potential challenges, ministry policies, directives, procedures and relevant legislation.</t>
  </si>
  <si>
    <t>Issue Identification/Resolution</t>
  </si>
  <si>
    <t>Consultant Project Team Management (including Sub-Contractor)</t>
  </si>
  <si>
    <t>Demonstrates management of Service Provider's Project Team to achieve project requirements, including communication of information/data, receiving functional input/expertise, and incorporating feedback into the design.</t>
  </si>
  <si>
    <t>Cost Management and Documentation</t>
  </si>
  <si>
    <t>Demonstrates consistent and sound cost management and provides documentation.  Negotiates scope changes effectively with proper justification for price.  Provides accurate, complete and timely invoicing accompanied by Status Reports.</t>
  </si>
  <si>
    <t>Communication with the Ministry</t>
  </si>
  <si>
    <t>Effectively communicates project matters with ministry staff. Runs effective meetings. Cooperates with and provides responses to ministry inquiries and documentation (minutes, memos, notes) of all communications.</t>
  </si>
  <si>
    <t>Public, Stakeholder and External Agency Relations</t>
  </si>
  <si>
    <t>Demonstrates an ability to represent the ministry in a responsible, professional and effective manner when dealing with the public, stakeholders and external agencies on project matters.</t>
  </si>
  <si>
    <t>2.0  Quality of Deliverables</t>
  </si>
  <si>
    <t>Consultant Quality Control Plan</t>
  </si>
  <si>
    <t>Developed an effective project specific Quality Control Plan (Supplementary Plan) and adhered to that plan.  Provided timely submission of milestone quality reports and any follow-up.</t>
  </si>
  <si>
    <t>Specialty</t>
  </si>
  <si>
    <t>Drainage &amp; Hydrology</t>
  </si>
  <si>
    <t>Traffic</t>
  </si>
  <si>
    <t>ATMS</t>
  </si>
  <si>
    <t>Property</t>
  </si>
  <si>
    <t>Category (Specialty) Deliverables</t>
  </si>
  <si>
    <t>Provided Category (Specialty) Deliverables that are clear, accurate, thorough and in accordance with the policies, standards, methods and procedures of the ministry as agreed. Identifies, analyzes and solves problems through proper technical/management approaches.</t>
  </si>
  <si>
    <t>Constructability Review Plan (Detail Design assignments only, where requested in RFP)</t>
  </si>
  <si>
    <t>Followed the Constructability Review Plan and steps as requried.  Proceeded with Constructability Review as scheduled.  Acted upon the recommendations. Submitted reports on activities carried out and recommendations implemented. Ensured the timely completion of Constructability Review and implementation of recommendations.</t>
  </si>
  <si>
    <t>Innovation Plan (Application for assignments where Innovation Plan is accepted)</t>
  </si>
  <si>
    <t xml:space="preserve">Delivered the Innovation as outlined in the Innovation Proposal accepted by the ministry.  Provided quality deliverables in a timely manner. </t>
  </si>
  <si>
    <t>Quality of Preliminary Design Deliverables (if applicable)</t>
  </si>
  <si>
    <t>Provides complete and correct Final Deliverable (Preliminary Design Report(s)), with suitable recommendations.</t>
  </si>
  <si>
    <t>Quality of Contract Package (Applies to Detail Design assignments only)</t>
  </si>
  <si>
    <t>Provides complete and correct Contract Package including drawings, quantities, bid items, Specifications, Special Provisions, construction cost estimates, working day estimates and tender documents.</t>
  </si>
  <si>
    <t>Project Cost Estimating</t>
  </si>
  <si>
    <t>Provides accurate, timely cost estimates that allow MTO to plan and implement its capital program.</t>
  </si>
  <si>
    <t>Utility Identification and Relocation, Planning and Scheduling</t>
  </si>
  <si>
    <t>Service Provider provides accurate and timely utility identification, relocation planning and scheduling so as not to delay tendering or interfere with the MTO construction contract.</t>
  </si>
  <si>
    <t>1.0  Project Management:</t>
  </si>
  <si>
    <t>2.0  Quality of Deliverables:</t>
  </si>
  <si>
    <t>RAQS Consultant: Specialties Listing</t>
  </si>
  <si>
    <t>PLANNING</t>
  </si>
  <si>
    <t>ENVIRONMENTAL PLANNING</t>
  </si>
  <si>
    <t>Class Environment Assessment Process</t>
  </si>
  <si>
    <t xml:space="preserve">Individual Environmental Assessment Process </t>
  </si>
  <si>
    <t>HIGHWAY PLANNING</t>
  </si>
  <si>
    <t>Functional Planning &amp; Design Studies</t>
  </si>
  <si>
    <t>Route Selection Study</t>
  </si>
  <si>
    <t>TRANSPORTATION (SYSTEMS) PLANNING</t>
  </si>
  <si>
    <t xml:space="preserve">Transportation Economics </t>
  </si>
  <si>
    <t xml:space="preserve">Transportation Modelling &amp; Transportation Demand Forecasting </t>
  </si>
  <si>
    <t xml:space="preserve">Transportation Network Assessment </t>
  </si>
  <si>
    <t xml:space="preserve">Transportation Study </t>
  </si>
  <si>
    <t>ENGINEERING</t>
  </si>
  <si>
    <t>ADVANCED TRAFFIC MANAGEMENT SYSTEMS</t>
  </si>
  <si>
    <t>ATMS Product, Process and Strategic Development</t>
  </si>
  <si>
    <t>Central System and Field Controller Software Design</t>
  </si>
  <si>
    <t>Electronic Subsystem Design, Construction Contract Administration, and Specialized Inspection Services</t>
  </si>
  <si>
    <t>BRIDGE ENGINEERING</t>
  </si>
  <si>
    <t>Bi-ennial Inspections</t>
  </si>
  <si>
    <t>Condition Surveys</t>
  </si>
  <si>
    <t>Design &amp; Evaluation - Complex Structures (multi-span)</t>
  </si>
  <si>
    <t>Design &amp; Evaluation - Single Span</t>
  </si>
  <si>
    <t>Rehabilitation - Cathodic Protection</t>
  </si>
  <si>
    <t>Rehabilitation - General</t>
  </si>
  <si>
    <t>Rehabilitation - Structural Coating</t>
  </si>
  <si>
    <t>Wood Bridge Inspection</t>
  </si>
  <si>
    <t>Underwater Inspections</t>
  </si>
  <si>
    <t>DRAINAGE AND HYDROLOGY ENGINEERING</t>
  </si>
  <si>
    <t>Drainage and Hydrology Design for Highways</t>
  </si>
  <si>
    <t>ELECTRICAL ENGINEERING</t>
  </si>
  <si>
    <t>Airport Electrical Work</t>
  </si>
  <si>
    <t>Electrical Development</t>
  </si>
  <si>
    <t>Major Electrical Work</t>
  </si>
  <si>
    <t>Minor Electrical Work</t>
  </si>
  <si>
    <t xml:space="preserve">ENGINEERING MATERIALS TESTING AND EVALUATION </t>
  </si>
  <si>
    <t xml:space="preserve">Aggregate Resources Prospecting and Evaluation </t>
  </si>
  <si>
    <t xml:space="preserve">Aggregates - High Complexity Testing </t>
  </si>
  <si>
    <t xml:space="preserve">Aggregates - Low Complexity Testing </t>
  </si>
  <si>
    <t xml:space="preserve">Bituminous - Hot Mix Asphalt Quality Assurance Testing </t>
  </si>
  <si>
    <t xml:space="preserve">Forensic Study of Engineering Materials Failures </t>
  </si>
  <si>
    <t xml:space="preserve">Soil and Rock Including Testing for Foundation Engineering - High Complexity Testing </t>
  </si>
  <si>
    <t xml:space="preserve">Soil and Rock Including Testing for Foundation Engineering - Medium Complexity Testing </t>
  </si>
  <si>
    <t xml:space="preserve">Soil and Rock Including Testing for Foundation Engineering - Low Complexity Testing </t>
  </si>
  <si>
    <t xml:space="preserve">ENVIRONMENTAL </t>
  </si>
  <si>
    <t xml:space="preserve">Acoustics &amp; Vibration </t>
  </si>
  <si>
    <t xml:space="preserve">Air Quality Assessment </t>
  </si>
  <si>
    <t xml:space="preserve">Archaeology/Heritage </t>
  </si>
  <si>
    <t xml:space="preserve">Class Environmental Assessment Process </t>
  </si>
  <si>
    <t xml:space="preserve">Contaminant/Waste Management </t>
  </si>
  <si>
    <t xml:space="preserve">Environmental Inspection During Construction </t>
  </si>
  <si>
    <t>Fisheries Assessment</t>
  </si>
  <si>
    <t>Fisheries Compliance During Construction Contracts</t>
  </si>
  <si>
    <t xml:space="preserve">Landscape Architecture </t>
  </si>
  <si>
    <t xml:space="preserve">Natural Sciences </t>
  </si>
  <si>
    <t xml:space="preserve">Socio-economics/Agriculture </t>
  </si>
  <si>
    <t xml:space="preserve">FOUNDATIONS ENGINEERING </t>
  </si>
  <si>
    <t xml:space="preserve">Geotechnical (Structures and Embankments) - High Complexity </t>
  </si>
  <si>
    <t xml:space="preserve">Geotechnical (Structures and Embankments) - Medium Complexity </t>
  </si>
  <si>
    <t xml:space="preserve">Geotechnical (Structures and Embankments) - Low Complexity </t>
  </si>
  <si>
    <t xml:space="preserve">Hydrogeological - High Complexity </t>
  </si>
  <si>
    <t xml:space="preserve">Hydrogeological - Medium Complexity </t>
  </si>
  <si>
    <t xml:space="preserve">Hydrogeological - Low Complexity </t>
  </si>
  <si>
    <t xml:space="preserve">Rock Slope Hazard - High Complexity </t>
  </si>
  <si>
    <t xml:space="preserve">Rock Slope Hazard - Medium Complexity </t>
  </si>
  <si>
    <t xml:space="preserve">Rock Slope Hazard - Low Complexity </t>
  </si>
  <si>
    <t xml:space="preserve">Tunnelling - High Complexity </t>
  </si>
  <si>
    <t xml:space="preserve">Tunnelling - Medium Complexity </t>
  </si>
  <si>
    <t xml:space="preserve">Tunnelling - Low Complexity </t>
  </si>
  <si>
    <t xml:space="preserve">HIGHWAY ENGINEERING </t>
  </si>
  <si>
    <t xml:space="preserve">Detailed Design - Major Reconstruction and/or Widening </t>
  </si>
  <si>
    <t xml:space="preserve">Detailed Design - Minor Reconstruction and Resurfacing </t>
  </si>
  <si>
    <t xml:space="preserve">Detailed Design - Multi-lane Arterial &amp; Expressway - Major Reconstruction and/or Widening </t>
  </si>
  <si>
    <t xml:space="preserve">Detailed Design - Multi-lane Arterial &amp; Expressway - Minor Reconstruction and Resurfacing </t>
  </si>
  <si>
    <t xml:space="preserve">Preliminary Design - Functional Planning &amp; Design Studies </t>
  </si>
  <si>
    <t xml:space="preserve">Value Engineering </t>
  </si>
  <si>
    <t xml:space="preserve">PAVEMENT ENGINEERING </t>
  </si>
  <si>
    <t>Pavement Evaluation - Flexible</t>
  </si>
  <si>
    <t>Pavement Evaluation - Rigid</t>
  </si>
  <si>
    <t>Soils and Pavement Investigations - Routine</t>
  </si>
  <si>
    <t>Soils and Pavement Investigations - Complex</t>
  </si>
  <si>
    <t>Pavement Design - Low Complexity</t>
  </si>
  <si>
    <t>Pavement Design - Medium Complexity</t>
  </si>
  <si>
    <t>Pavement Design - High Complexity</t>
  </si>
  <si>
    <t>PROPERTY</t>
  </si>
  <si>
    <t>Property Appraisal</t>
  </si>
  <si>
    <t xml:space="preserve">TRAFFIC ENGINEERING </t>
  </si>
  <si>
    <t xml:space="preserve">Traffic Data Collection </t>
  </si>
  <si>
    <t xml:space="preserve">Traffic Data Processing/Analysis </t>
  </si>
  <si>
    <t xml:space="preserve">Traffic Impact Analysis </t>
  </si>
  <si>
    <t xml:space="preserve">Traffic Management </t>
  </si>
  <si>
    <t xml:space="preserve">Traffic Operational Performance Processes </t>
  </si>
  <si>
    <t xml:space="preserve">Traffic Operations Studies </t>
  </si>
  <si>
    <t xml:space="preserve">Traffic Signals </t>
  </si>
  <si>
    <t xml:space="preserve">Traffic Signing Policies/Traffic Control Devices </t>
  </si>
  <si>
    <t xml:space="preserve">SURVEYING </t>
  </si>
  <si>
    <t xml:space="preserve">Control Surveys </t>
  </si>
  <si>
    <t xml:space="preserve">Legal Surveys </t>
  </si>
  <si>
    <t xml:space="preserve">Photogrammetric Mapping </t>
  </si>
  <si>
    <t>Engineering Survey</t>
  </si>
  <si>
    <t>CONSTRUCTION ADMINISTRATION</t>
  </si>
  <si>
    <t>Administration - High Complexity</t>
  </si>
  <si>
    <t>Administration - Medium Complexity</t>
  </si>
  <si>
    <t>Administration - Low Complexity</t>
  </si>
  <si>
    <t>Quality Oversight, Audit &amp; Inspection – Prestressed/Precast Concrete Production Facilities</t>
  </si>
  <si>
    <t>Appraisal Level</t>
  </si>
  <si>
    <t>Grouping</t>
  </si>
  <si>
    <t>Category</t>
  </si>
  <si>
    <t>Prime Specialty</t>
  </si>
  <si>
    <t>Application Type</t>
  </si>
  <si>
    <t>MTO Region</t>
  </si>
  <si>
    <t>Select</t>
  </si>
  <si>
    <t>Annual</t>
  </si>
  <si>
    <t>Engineering</t>
  </si>
  <si>
    <t>Provincial</t>
  </si>
  <si>
    <t>1-Not Satisfactory</t>
  </si>
  <si>
    <t>Not Satisfactory (Rating 1.0)</t>
  </si>
  <si>
    <t>Interim</t>
  </si>
  <si>
    <t>Operations</t>
  </si>
  <si>
    <t>Central</t>
  </si>
  <si>
    <t>2-Needs Improvement</t>
  </si>
  <si>
    <t>Needs Improvement (Rating 2.0)</t>
  </si>
  <si>
    <t>Final</t>
  </si>
  <si>
    <t>RFP Retainer</t>
  </si>
  <si>
    <t>East</t>
  </si>
  <si>
    <t>3-Satisfactory</t>
  </si>
  <si>
    <t>Satisfactory (Rating 3.0)</t>
  </si>
  <si>
    <t>RFQ Retainer</t>
  </si>
  <si>
    <t>Northeast</t>
  </si>
  <si>
    <t>4-Commendable</t>
  </si>
  <si>
    <t>Northwest</t>
  </si>
  <si>
    <t>5-Outstanding</t>
  </si>
  <si>
    <t>West</t>
  </si>
  <si>
    <t>Pizza</t>
  </si>
  <si>
    <t>Cake</t>
  </si>
  <si>
    <t>FOOD</t>
  </si>
  <si>
    <t>P1</t>
  </si>
  <si>
    <t>P2</t>
  </si>
  <si>
    <t>C1</t>
  </si>
  <si>
    <t>C2</t>
  </si>
  <si>
    <t>C3</t>
  </si>
  <si>
    <t xml:space="preserve">Environmental </t>
  </si>
  <si>
    <t xml:space="preserve">Surveying </t>
  </si>
  <si>
    <t>Advanced_Traffic_Management_Systems</t>
  </si>
  <si>
    <t>Bridge_Engineering</t>
  </si>
  <si>
    <t>Drainage_And_Hydrology_Engineering</t>
  </si>
  <si>
    <t>Electrical_Engineering</t>
  </si>
  <si>
    <t xml:space="preserve">Foundations_Engineering </t>
  </si>
  <si>
    <t xml:space="preserve">Highway_Engineering </t>
  </si>
  <si>
    <t xml:space="preserve">Pavement_Enginering </t>
  </si>
  <si>
    <t xml:space="preserve">Traffic_Engineering </t>
  </si>
  <si>
    <t>Joint Venture</t>
  </si>
  <si>
    <t>Yes</t>
  </si>
  <si>
    <t>No</t>
  </si>
  <si>
    <t>Selected Consultant Contact Info:</t>
  </si>
  <si>
    <t xml:space="preserve">Name: </t>
  </si>
  <si>
    <t>Email:</t>
  </si>
  <si>
    <t>Selected MTO Project Manager Contact Info:</t>
  </si>
  <si>
    <t xml:space="preserve">Name:  </t>
  </si>
  <si>
    <t xml:space="preserve">Total (Maximum = 5)    </t>
  </si>
  <si>
    <t>Subtotal Section 2.1 (=100)</t>
  </si>
  <si>
    <t>Engineering and Related Services Details</t>
  </si>
  <si>
    <t>Subtotal Section 2.2 (=100)</t>
  </si>
  <si>
    <t>Subtotals 1.0</t>
  </si>
  <si>
    <t>Subtotals 2.0</t>
  </si>
  <si>
    <t xml:space="preserve">Demonstrates knowledge and foresight in identifying project issues and developing / recommending effective solutions/alternatives and obtaining external approvals in a timely manner. </t>
  </si>
  <si>
    <t>Approval</t>
  </si>
  <si>
    <t>Name</t>
  </si>
  <si>
    <t>Function/Title/Position</t>
  </si>
  <si>
    <t>Approved: YES / NO</t>
  </si>
  <si>
    <t>Date</t>
  </si>
  <si>
    <t>MTO Project Manager</t>
  </si>
  <si>
    <t>MTO Manager/Head</t>
  </si>
  <si>
    <t>Supplemental Sheet 2.2.1</t>
  </si>
  <si>
    <t>Activities</t>
  </si>
  <si>
    <t>(AxB)</t>
  </si>
  <si>
    <t>1)</t>
  </si>
  <si>
    <t>Category (Specialty) Type</t>
  </si>
  <si>
    <t>Name of applicable firm (Prime or Sub):</t>
  </si>
  <si>
    <t>Supplementary Plan</t>
  </si>
  <si>
    <t>Milestone Quality Report 1</t>
  </si>
  <si>
    <t>Milestone Quality Report 2</t>
  </si>
  <si>
    <t>Milestone Quality Report 3</t>
  </si>
  <si>
    <t>Subtotals:</t>
  </si>
  <si>
    <t>WEIGHTED AVERAGE:</t>
  </si>
  <si>
    <t>2)</t>
  </si>
  <si>
    <t>3)</t>
  </si>
  <si>
    <t>4)</t>
  </si>
  <si>
    <t>5)</t>
  </si>
  <si>
    <t>6)</t>
  </si>
  <si>
    <t>7)</t>
  </si>
  <si>
    <t>8)</t>
  </si>
  <si>
    <t>9)</t>
  </si>
  <si>
    <t>10)</t>
  </si>
  <si>
    <t>11)</t>
  </si>
  <si>
    <t>12)</t>
  </si>
  <si>
    <t>13)</t>
  </si>
  <si>
    <t>14)</t>
  </si>
  <si>
    <t>15)</t>
  </si>
  <si>
    <t>Supplemental Sheet 2.2.2</t>
  </si>
  <si>
    <t>a)</t>
  </si>
  <si>
    <t>b)</t>
  </si>
  <si>
    <t>c)</t>
  </si>
  <si>
    <t>d)</t>
  </si>
  <si>
    <t>e)</t>
  </si>
  <si>
    <t>f)</t>
  </si>
  <si>
    <t>g)</t>
  </si>
  <si>
    <t>h)</t>
  </si>
  <si>
    <t>i)</t>
  </si>
  <si>
    <t>j)</t>
  </si>
  <si>
    <t>k)</t>
  </si>
  <si>
    <t>l)</t>
  </si>
  <si>
    <t>m)</t>
  </si>
  <si>
    <t>n)</t>
  </si>
  <si>
    <t>o)</t>
  </si>
  <si>
    <t>16)</t>
  </si>
  <si>
    <t>17)</t>
  </si>
  <si>
    <t>18)</t>
  </si>
  <si>
    <t>19)</t>
  </si>
  <si>
    <t>20)</t>
  </si>
  <si>
    <t>21)</t>
  </si>
  <si>
    <t>22)</t>
  </si>
  <si>
    <t>23)</t>
  </si>
  <si>
    <t>24)</t>
  </si>
  <si>
    <t>25)</t>
  </si>
  <si>
    <t>Bridge</t>
  </si>
  <si>
    <t>Electrical</t>
  </si>
  <si>
    <r>
      <rPr>
        <b/>
        <sz val="8"/>
        <color rgb="FF808080"/>
        <rFont val="Arial"/>
        <family val="2"/>
      </rPr>
      <t xml:space="preserve">Select Category (Specialty) Type first </t>
    </r>
    <r>
      <rPr>
        <sz val="8"/>
        <color indexed="23"/>
        <rFont val="Arial"/>
        <family val="2"/>
      </rPr>
      <t xml:space="preserve">
(To enter a "hard" carriage return in the cell for "Name of applicable firm (Prime or Sub)", press ALT+ENTER)</t>
    </r>
  </si>
  <si>
    <t>Baseline Reduction:</t>
  </si>
  <si>
    <t>Final Rating (min. 1.00):</t>
  </si>
  <si>
    <t>Environmental</t>
  </si>
  <si>
    <t>Foundations</t>
  </si>
  <si>
    <t>Highway</t>
  </si>
  <si>
    <t>Pavement</t>
  </si>
  <si>
    <t>Surveying</t>
  </si>
  <si>
    <t>Input WEIGHT and select related RATING to get the SCORE</t>
  </si>
  <si>
    <t>Select related RATING(S) only to get the SCORE</t>
  </si>
  <si>
    <r>
      <t xml:space="preserve">Comments
</t>
    </r>
    <r>
      <rPr>
        <sz val="8"/>
        <color rgb="FFFF0000"/>
        <rFont val="Arial"/>
        <family val="2"/>
      </rPr>
      <t>Complete "2.2.1 QC Supplement" and than input WEIGHT to get the SCORE</t>
    </r>
  </si>
  <si>
    <t>Input WEIGHT to get the SCORE</t>
  </si>
  <si>
    <r>
      <t xml:space="preserve">Comments
</t>
    </r>
    <r>
      <rPr>
        <sz val="8"/>
        <color rgb="FFFF0000"/>
        <rFont val="Arial"/>
        <family val="2"/>
      </rPr>
      <t>Complete "2.2.2 Deliverables Supplement" and than input WEIGHT to get the SCORE</t>
    </r>
  </si>
  <si>
    <t>Rockfall Engineering/Rockfall Hazard Inspection, Evaluation and Design</t>
  </si>
  <si>
    <t>Rockfall Engineering</t>
  </si>
  <si>
    <t>Rockfall</t>
  </si>
  <si>
    <t>Rockfall_Engineering</t>
  </si>
  <si>
    <t>Rockfall Hazard Inspection, Evaluation and Design</t>
  </si>
  <si>
    <t>Enter comments here</t>
  </si>
  <si>
    <t>Traffic_Engineering</t>
  </si>
  <si>
    <t xml:space="preserve">Pavement_Engineering </t>
  </si>
  <si>
    <t>1.     (1.1)</t>
  </si>
  <si>
    <t>Planning, Scheduling, Utilities and Timeliness of Delivery</t>
  </si>
  <si>
    <t>Demonstrates an understanding of project requirements, takes appropriate action to establish priorities and meets the final date for delivery.  Includes demonstrating knowledge and foresight in identifying project issues (examples include but are not limited to: utility relocation(s) and clearance, property clearance, provincial and federal environmental clearances and any applicable legal approvals) and developing/recommending effective solutions/alternatives and obtaining external approvals.  Note:  For Interim Appraisal(s) the MTO Project Manager shall assess/score the service provider based on their adherence to the Planning, Scheduling, Utilities and Timeliness of Delivery at the time of the Interim Appraisal (example: If the Interim Appraisal is being done at 60% Design Complete adjust the below noted timelines accordingly).</t>
  </si>
  <si>
    <t>2.     (1.2)</t>
  </si>
  <si>
    <t>Demonstrates necessary experience, knowledge and leadership in all areas over the duration of the project.  Demonstrates understanding of issues, scope changes, potential challenges, ministry policies, directives, procedures and relevant legislation.</t>
  </si>
  <si>
    <t>3.     (1.7)</t>
  </si>
  <si>
    <t>Demonstrates an ability to represent the ministry in a responsible, professional, and effective manner when dealing with the public, stakeholders, and external agencies on projects.</t>
  </si>
  <si>
    <t>4.     (2.6)</t>
  </si>
  <si>
    <t>Provides complete and correct Contract Package including drawings, quantities, bid items, Specifications, Special Provisions, working day estimates and tender documents.</t>
  </si>
  <si>
    <t xml:space="preserve">Quality of Final (Specialty) Deliverables (excluding CTS submission for Detail Design projects) </t>
  </si>
  <si>
    <t>Provides complete and correct Final Deliverables (including final deliverables prepared by sub-consultants) with suitable recommendations.  Examples include but are not limited to: Design Complete Presentation Meeting Package, Preliminary Design Report, TESR, Environmental Screening Document, Environment Specialty Report(s), Pavement Design Report, Foundation Report, Structural Design Report, Design Criteria, Culvert Inspection Report, Drainage Report or Stormwater Management Report, Property Request, Survey Report, Value Engineering Report, Traffic Report, PHM-125 Drawings and Utility Relocation Plan.</t>
  </si>
  <si>
    <t>Subtotals</t>
  </si>
  <si>
    <t>Category Rating</t>
  </si>
  <si>
    <t>Overall Rating</t>
  </si>
  <si>
    <t>Project Management &amp; 
Quality of Deliverables:</t>
  </si>
  <si>
    <t>Agreement #:</t>
  </si>
  <si>
    <t>Date of Appraisal (dd/mm/yr):</t>
  </si>
  <si>
    <t>Service Provider Name:</t>
  </si>
  <si>
    <t>Service Provider Project Manager:</t>
  </si>
  <si>
    <t>Weighting (%)</t>
  </si>
  <si>
    <t>Outstanding (5)</t>
  </si>
  <si>
    <t>Commendable (4)</t>
  </si>
  <si>
    <t>Satisfactory (3)</t>
  </si>
  <si>
    <t>Needs Improvements (2)</t>
  </si>
  <si>
    <t>Not Acceptable (1)</t>
  </si>
  <si>
    <r>
      <rPr>
        <b/>
        <sz val="11"/>
        <color theme="1"/>
        <rFont val="Arial"/>
        <family val="2"/>
      </rPr>
      <t>1)</t>
    </r>
    <r>
      <rPr>
        <sz val="11"/>
        <color theme="1"/>
        <rFont val="Arial"/>
        <family val="2"/>
      </rPr>
      <t>    Planning, Scheduling, Utilities and Timeliness of Delivery</t>
    </r>
  </si>
  <si>
    <t>Note: See Section 1.1 of Performance Appraisals Procedures Guide</t>
  </si>
  <si>
    <r>
      <rPr>
        <b/>
        <sz val="11"/>
        <color theme="1"/>
        <rFont val="Arial"/>
        <family val="2"/>
      </rPr>
      <t>2)</t>
    </r>
    <r>
      <rPr>
        <sz val="11"/>
        <color theme="1"/>
        <rFont val="Arial"/>
        <family val="2"/>
      </rPr>
      <t>    Project Manager</t>
    </r>
  </si>
  <si>
    <t>Note: See Section 1.2 of Performance Appraisals Procedures Guide</t>
  </si>
  <si>
    <r>
      <rPr>
        <b/>
        <sz val="11"/>
        <color theme="1"/>
        <rFont val="Arial"/>
        <family val="2"/>
      </rPr>
      <t>3)</t>
    </r>
    <r>
      <rPr>
        <sz val="11"/>
        <color theme="1"/>
        <rFont val="Arial"/>
        <family val="2"/>
      </rPr>
      <t>    Public, Stakeholder and External Agency Relations</t>
    </r>
  </si>
  <si>
    <t>Note: See Section 1.7 of Performance Appraisals Procedures Guide</t>
  </si>
  <si>
    <r>
      <rPr>
        <b/>
        <sz val="11"/>
        <color theme="1"/>
        <rFont val="Arial"/>
        <family val="2"/>
      </rPr>
      <t>5)</t>
    </r>
    <r>
      <rPr>
        <sz val="11"/>
        <color theme="1"/>
        <rFont val="Arial"/>
        <family val="2"/>
      </rPr>
      <t>    Quality of Final Deliverables (excluding CTS submission for Detail Design projects)</t>
    </r>
  </si>
  <si>
    <t>1)    Planning, Scheduling, Utilities and Timeliness of Delivery</t>
  </si>
  <si>
    <t>5 – Outstanding</t>
  </si>
  <si>
    <t>4 – Commendable</t>
  </si>
  <si>
    <t>3 – Satisfactory</t>
  </si>
  <si>
    <t>2 - Needs Improvements</t>
  </si>
  <si>
    <t>1 - Not Satisfactory</t>
  </si>
  <si>
    <t xml:space="preserve">2)    Project Manager </t>
  </si>
  <si>
    <t>3)    Public, Stakeholder and External Agency Relations</t>
  </si>
  <si>
    <t xml:space="preserve">5)    Quality of Final Deliverables (excluding CTS submission for Detail Design projects) </t>
  </si>
  <si>
    <t>Provides complete and correct Final Deliverables (including final deliverables prepared by sub-consultants) with suitable recommendations.  Examples include but are not limited to: Design Complete Presentation Meeting Package, Preliminary Design Report, TESR, Environmental Screening Document, Environment Specialty Report(s), Pavement Design Report, Foundation Report, Structural Design Report, Design Criteria, Culvert Inspection Report, Drainage Report or Stormwater Management Report, Property Request, Survey Report, Value Engineering Report, Traffic Report, PHM-125 Drawings and Utility Relocation Plan).</t>
  </si>
  <si>
    <r>
      <rPr>
        <b/>
        <sz val="11"/>
        <rFont val="Arial"/>
        <family val="2"/>
      </rPr>
      <t>4)</t>
    </r>
    <r>
      <rPr>
        <sz val="11"/>
        <rFont val="Arial"/>
        <family val="2"/>
      </rPr>
      <t>    Quality of Detail Design Contract Package (as submitted to CRO for CTS submission or Regional Tendering)</t>
    </r>
  </si>
  <si>
    <t>Note: Merged Sections 2.2 and 2.5 of Performance Appraisals Procedures Guide (see detailed breakdown of deliverables from Section 2.2)</t>
  </si>
  <si>
    <t xml:space="preserve">Demonstrates an understanding of project requirements, takes appropriate action to establish priorities and meets the final date for delivery.  Includes demonstrating knowledge and foresight in identifying project issues (examples include but are not limited to: utility relocation(s) and clearance, property clearance, provincial and federal environmental clearances and any applicable legal approvals) and developing/recommending effective solutions/alternatives and obtaining external approvals.  Note:  For Interim Appraisal(s) the MTO Project Manager shall assess/score the service provider based on their adherence to the Planning, Scheduling, Utilities and Timeliness of Delivery at the time of the Interim Appraisal (example: If the Interim Appraisal is being done at 60% Design Complete adjust the below noted timelines accordingly).    </t>
  </si>
  <si>
    <t>Note:   The MTO Project Manager shall provide additional information to support a 4 (Commendable) or 5 (Outstanding) score.  This additional information shall be shared with the AMHE (Area Manager Highway Engineering) to confirm support of these scores.  This additional information (including AMHE support) shall be provided prior to the Executive Review date (for detail design projects), or a similar equivalent date for preliminary design or other assignments.</t>
  </si>
  <si>
    <t>Demonstrated leadership in coordinating and managing all project areas, overcoming significant obstacles, resulting in additional benefits and/or efficiencies to the ministry.</t>
  </si>
  <si>
    <t xml:space="preserve">5 – Outstanding  </t>
  </si>
  <si>
    <t xml:space="preserve">4 – Commendable  </t>
  </si>
  <si>
    <t>Demonstrates leadership in coordinating and managing all project areas, requiring minimal ministry assistance and was able to manage most areas of the project effectively.</t>
  </si>
  <si>
    <t xml:space="preserve">3 – Satisfactory  </t>
  </si>
  <si>
    <t>Did not demonstrate leadership in coordinating and managing some project areas.  Required ministry direction to complete.</t>
  </si>
  <si>
    <t xml:space="preserve">2 – Needs Improvement  </t>
  </si>
  <si>
    <t>Did not demonstrate leadership in coordinating and managing most of the project areas.  Required repeated ministry direction to complete.</t>
  </si>
  <si>
    <t xml:space="preserve">1 – Not Satisfactory  </t>
  </si>
  <si>
    <r>
      <t xml:space="preserve">All of the documentation, presentations and handouts thoroughly covered all pertinent aspects / issues </t>
    </r>
    <r>
      <rPr>
        <u/>
        <sz val="12"/>
        <color theme="1"/>
        <rFont val="Arial"/>
        <family val="2"/>
      </rPr>
      <t>and</t>
    </r>
    <r>
      <rPr>
        <sz val="12"/>
        <color theme="1"/>
        <rFont val="Arial"/>
        <family val="2"/>
      </rPr>
      <t xml:space="preserve"> all public stakeholder and external agency issues, and questions were addressed proactively and effectively resulting in full public and stakeholder participation and efficient project delivery.</t>
    </r>
  </si>
  <si>
    <t>All of the documentation, presentations and handouts covered most pertinent aspects / issues.  Most of the public stakeholder and external agency issues, and questions were addressed effectively and in a timely manner.  Required minimal ministry assistance.</t>
  </si>
  <si>
    <t xml:space="preserve">Some of the documentation, presentations and handouts were incomplete or did not cover some of the key issues.  Some of the public, stakeholder and external agency issues and questions were not addressed effectively or in a timely manner.  Required ministry direction to resolve. </t>
  </si>
  <si>
    <t>Most of the documentation, presentations and handouts were insufficient and incomplete or did not cover some of the key issues.  Some of the public, stakeholder and external agency issues and questions were not addressed effectively or in a timely manner.  Required repeated ministry direction to resolve.</t>
  </si>
  <si>
    <r>
      <t xml:space="preserve">4)    Quality of Detail Design Contract Package (as submitted to CRO for CTS submission or Regional Tendering) 
</t>
    </r>
    <r>
      <rPr>
        <b/>
        <i/>
        <sz val="12"/>
        <color rgb="FFFF0000"/>
        <rFont val="Arial"/>
        <family val="2"/>
      </rPr>
      <t>Note: For Detail Design Projects Only</t>
    </r>
  </si>
  <si>
    <t xml:space="preserve">The Contract Package (drawings, specifications, special provisions, quantities and bid items) was accurate and complete and required no changes / addenda identified by the contractors or the ministry.  Service Provider responded promptly to any/all clarifications during tendering. Provincial Office updates to specifications or special provisions is not deemed a change. </t>
  </si>
  <si>
    <t>The Contract Package (drawings, specifications, special provisions, quantities and bid items) was accurate and complete but required some clarifications identified by the contractor or the ministry.  Service Provider responded within a reasonable timeframe during tendering and made the required changes prior to closing.  QC reviews and appropriate supporting documentation were completed, on time, and provided to the MTO Project Manager.</t>
  </si>
  <si>
    <t xml:space="preserve">Some of the Contract Package (drawings, specifications, special provisions, quantities and bid items) was not accurate or complete and required revisions and/or the Service Provider did not respond to some items in a timely manner, resulting in delay to advertising and/or closing.  </t>
  </si>
  <si>
    <t xml:space="preserve">Majority of the Contract Package (drawings, specifications, special provisions, quantities and bid items) was not accurate or complete and/or the Service Provider did not take prompt corrective action, resulting in delay to advertising and/or closing greater than two weeks. </t>
  </si>
  <si>
    <r>
      <t xml:space="preserve">Occupational Health and Safety Plan
</t>
    </r>
    <r>
      <rPr>
        <sz val="11"/>
        <color rgb="FFFF0000"/>
        <rFont val="Arial"/>
        <family val="2"/>
      </rPr>
      <t>(Calculated into Overall Rating)</t>
    </r>
  </si>
  <si>
    <t xml:space="preserve">All of the information and recommendations provided were complete, accurate and showed an excellent understanding of the project requirements and provided added value to the project and exceeding ministry expectations. </t>
  </si>
  <si>
    <t xml:space="preserve">Most of the information and recommendations provided were complete, accurate and showed a good or acceptable understanding of the project requirements.  Minimal Ministry assistance was required to complete.  QC reviews and appropriate supporting documentation were completed, on time, and provided to the MTO Project Manager. </t>
  </si>
  <si>
    <t xml:space="preserve">Some of the information and recommendations provided were incomplete or inaccurate and showed a lack of understanding of some of the project requirements.  Required revision of those areas with ministry direction. </t>
  </si>
  <si>
    <t xml:space="preserve">Most of the information and recommendations provided were incomplete or inaccurate and showed inadequate understanding of the project requirements.  Required significant revisions identified by the ministry with repeated direction. </t>
  </si>
  <si>
    <t xml:space="preserve">Demonstrates leadership in coordinating and managing all project areas, overcoming unforeseen obstacles and difficulties, resulting in benefits and/or efficiencies to the ministry.
</t>
  </si>
  <si>
    <t>Note:   The MTO Project Manager shall provide additional information to support a 4 (Commendable) or 5 (Outstanding) score.  This additional information shall be shared with the AMHE (Area Manager Highway Engineering) to confirm support of these scores. This additional information (including AMHE support) shall be provided prior to the Executive Review date (for detail design projects), or a similar equivalent date for preliminary design or other assignments.
Additional information to support a 4 (Commendable) or 5 (Outstanding) score may include the following:
-       Example(s) of overcoming significant obstacles, resulting in additional benefits to the ministry
-       Example(s) of overcoming unforeseen obstacles, resulting in benefits to the ministry 
-       Example(s) of efficiencies realized (time and/or cost benefits to the ministry)
-       Additional benefits realized</t>
  </si>
  <si>
    <r>
      <t xml:space="preserve">All of the documentation, presentations and handouts covered most pertinent aspects / issues </t>
    </r>
    <r>
      <rPr>
        <u/>
        <sz val="12"/>
        <color theme="1"/>
        <rFont val="Arial"/>
        <family val="2"/>
      </rPr>
      <t>and</t>
    </r>
    <r>
      <rPr>
        <sz val="12"/>
        <color theme="1"/>
        <rFont val="Arial"/>
        <family val="2"/>
      </rPr>
      <t xml:space="preserve"> all public stakeholder and external agency issues, and questions were addressed effectively and in a timely manner resulting in full public and stakeholder participation and efficient project delivery.
</t>
    </r>
  </si>
  <si>
    <t xml:space="preserve">The Contract Package (drawings, specifications, special provisions, quantities and bid items) was accurate and complete but required minor clarifications identified by the contractor or the ministry.  Service Provider responded promptly during tendering and made the required changes prior to closing.  Provincial Office updates to specifications or special provisions is not deemed a change.
</t>
  </si>
  <si>
    <t>Note:  If QC reviews and appropriate supporting documentation were NOT completed, on time, and provided to the MTO Project Manager, 
a 4 – Commendable or 5 – Outstanding score shall not be provided.</t>
  </si>
  <si>
    <t xml:space="preserve">All of the information and recommendations provided were complete, accurate and showed a very good understanding of the project requirements.  A few areas required minor clarification. 
</t>
  </si>
  <si>
    <t>5.     (Merged Sections 2.5&amp;2.2)</t>
  </si>
  <si>
    <r>
      <t xml:space="preserve">Quality of Detail Design Contract Package (as submitted to CRO for CTS submission or Regional Tendering) 
</t>
    </r>
    <r>
      <rPr>
        <sz val="8"/>
        <color rgb="FFFF0000"/>
        <rFont val="Arial"/>
        <family val="2"/>
      </rPr>
      <t>Note: For Detail Design Projects Only</t>
    </r>
  </si>
  <si>
    <t>Signatures</t>
  </si>
  <si>
    <t>NOTE:   Insert picture of your signature through "Insert" - "Illustrations" - 
"Pictures" select location from "Insert Picture From" than select picture.</t>
  </si>
  <si>
    <t>Engineering and Related Services</t>
  </si>
  <si>
    <t>Engineering and Related Services Appraisal</t>
  </si>
  <si>
    <t>Updated: October 5, 2022</t>
  </si>
  <si>
    <t>ROCKFALL ENGINEERING</t>
  </si>
  <si>
    <t>RPAS / UAS (Drone) Surveys</t>
  </si>
  <si>
    <t>Version of October 12, 2022</t>
  </si>
  <si>
    <t>MTO Highway Planning and Design Process Guidelines</t>
  </si>
  <si>
    <t>The service provider exceeds all requirements as per the</t>
  </si>
  <si>
    <t xml:space="preserve">and delivers innovation or outstanding value to MTO. </t>
  </si>
  <si>
    <r>
      <t xml:space="preserve">The project was delivered within 1-week, or before, the originally scheduled final completion date (CTS [Contract Tendering Section] date for detail design projects) as per the signed RFP/RFQ terms of references or retainer work order.  This date was met regardless of any issues </t>
    </r>
    <r>
      <rPr>
        <b/>
        <sz val="12"/>
        <color rgb="FFFF0000"/>
        <rFont val="Arial"/>
        <family val="2"/>
      </rPr>
      <t>within the control</t>
    </r>
    <r>
      <rPr>
        <sz val="12"/>
        <color theme="1"/>
        <rFont val="Arial"/>
        <family val="2"/>
      </rPr>
      <t xml:space="preserve"> of the Service Provider.  The Utility Relocation Plan(s) and Property Request(s) shall be prepared and issued prior to the completion of the Initial Design (to </t>
    </r>
    <r>
      <rPr>
        <b/>
        <sz val="12"/>
        <color rgb="FFFF0000"/>
        <rFont val="Arial"/>
        <family val="2"/>
      </rPr>
      <t>60</t>
    </r>
    <r>
      <rPr>
        <sz val="12"/>
        <color theme="1"/>
        <rFont val="Arial"/>
        <family val="2"/>
      </rPr>
      <t xml:space="preserve">% Completion).  
</t>
    </r>
  </si>
  <si>
    <r>
      <t xml:space="preserve">The project was delivered within 1-week, or before, the agreed to revised schedule.  Due to issue(s), within or outside control of the Service Provider, the MTO agreed to revise the original schedule a reasonable amount of time once.  This revised completion date was met regardless of any additional issues </t>
    </r>
    <r>
      <rPr>
        <b/>
        <sz val="12"/>
        <color rgb="FFFF0000"/>
        <rFont val="Arial"/>
        <family val="2"/>
      </rPr>
      <t>within the control</t>
    </r>
    <r>
      <rPr>
        <sz val="12"/>
        <color theme="1"/>
        <rFont val="Arial"/>
        <family val="2"/>
      </rPr>
      <t xml:space="preserve"> of the Service Provider.  The Utility Relocation Plan(s) and Property Request(s) shall be prepared and issued prior to the completion of the Initial Design (to </t>
    </r>
    <r>
      <rPr>
        <b/>
        <sz val="12"/>
        <color rgb="FFFF0000"/>
        <rFont val="Arial"/>
        <family val="2"/>
      </rPr>
      <t>60</t>
    </r>
    <r>
      <rPr>
        <sz val="12"/>
        <color theme="1"/>
        <rFont val="Arial"/>
        <family val="2"/>
      </rPr>
      <t xml:space="preserve">% Completion).
</t>
    </r>
  </si>
  <si>
    <t>with only minor variances.</t>
  </si>
  <si>
    <t>with more than minor variances.</t>
  </si>
  <si>
    <t>with an unacceptable number of variances.</t>
  </si>
  <si>
    <r>
      <t xml:space="preserve">The project was delivered within 1-week, or before, the agreed to revised schedule </t>
    </r>
    <r>
      <rPr>
        <sz val="12"/>
        <rFont val="Arial"/>
        <family val="2"/>
      </rPr>
      <t>and meets all requirements as per the</t>
    </r>
  </si>
  <si>
    <r>
      <t xml:space="preserve">The project was delivered late; but was still within a reasonable timeframe </t>
    </r>
    <r>
      <rPr>
        <sz val="12"/>
        <rFont val="Arial"/>
        <family val="2"/>
      </rPr>
      <t>does not meets all requirements as per the</t>
    </r>
  </si>
  <si>
    <t>The project was delivered late, seriously impacting the project delivery as per the</t>
  </si>
  <si>
    <r>
      <rPr>
        <i/>
        <sz val="11"/>
        <color rgb="FFFF0000"/>
        <rFont val="Arial"/>
        <family val="2"/>
      </rPr>
      <t>Note: For Detail Design Projects Only</t>
    </r>
    <r>
      <rPr>
        <i/>
        <sz val="11"/>
        <rFont val="Arial"/>
        <family val="2"/>
      </rPr>
      <t xml:space="preserve">
See Section 2.6 of Performance Appraisals Procedures Guide</t>
    </r>
  </si>
  <si>
    <r>
      <rPr>
        <b/>
        <sz val="12"/>
        <color theme="1"/>
        <rFont val="Arial"/>
        <family val="2"/>
      </rPr>
      <t>For Preliminary Design or All Other Assignments types (excluding detail design):</t>
    </r>
    <r>
      <rPr>
        <sz val="12"/>
        <color theme="1"/>
        <rFont val="Arial"/>
        <family val="2"/>
      </rPr>
      <t xml:space="preserve"> Input Weightings for 1, 2, 3 and 5 </t>
    </r>
    <r>
      <rPr>
        <b/>
        <sz val="12"/>
        <color theme="1"/>
        <rFont val="Arial"/>
        <family val="2"/>
      </rPr>
      <t>above</t>
    </r>
    <r>
      <rPr>
        <sz val="12"/>
        <color theme="1"/>
        <rFont val="Arial"/>
        <family val="2"/>
      </rPr>
      <t xml:space="preserve"> 
Note: Suggested weighting minimum 15% each; maximum 30% each; Weighting for #3 above may be 0% on selected assignment(s) if no or minimal public/stakeholder/external agency component on the assignment.    </t>
    </r>
  </si>
  <si>
    <r>
      <rPr>
        <b/>
        <sz val="12"/>
        <color theme="1"/>
        <rFont val="Arial"/>
        <family val="2"/>
      </rPr>
      <t>For Detail Design Assignments:</t>
    </r>
    <r>
      <rPr>
        <sz val="12"/>
        <color theme="1"/>
        <rFont val="Arial"/>
        <family val="2"/>
      </rPr>
      <t xml:space="preserve"> Input Weightings for 1, 2, 3, 4 and 5 </t>
    </r>
    <r>
      <rPr>
        <b/>
        <sz val="12"/>
        <color theme="1"/>
        <rFont val="Arial"/>
        <family val="2"/>
      </rPr>
      <t>above</t>
    </r>
    <r>
      <rPr>
        <sz val="12"/>
        <color theme="1"/>
        <rFont val="Arial"/>
        <family val="2"/>
      </rPr>
      <t xml:space="preserve">  
Note: Suggested weighting minimum 15% each; maximum 30% each; Weighting for #3 above may be 0% on selected assignment(s) if no or minimal public/stakeholder/external agency component on the assignment    </t>
    </r>
  </si>
  <si>
    <t>Input WEIGHT on the "Istructions" tab than select related RATING to get the SCORE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</si>
</sst>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1009]mmmm\ d\,\ yyyy;@"/>
    <numFmt numFmtId="165" formatCode="0.0"/>
    <numFmt numFmtId="166" formatCode="dd/mm/yy;@"/>
  </numFmts>
  <fonts count="68" x14ac:knownFonts="1">
    <font>
      <sz val="11"/>
      <color theme="1"/>
      <name val="Calibri"/>
      <family val="2"/>
      <scheme val="minor"/>
    </font>
    <font>
      <sz val="11"/>
      <color theme="1"/>
      <name val="Arial"/>
      <family val="2"/>
    </font>
    <font>
      <b/>
      <sz val="14"/>
      <color theme="1"/>
      <name val="Arial"/>
      <family val="2"/>
    </font>
    <font>
      <sz val="11"/>
      <color rgb="FFFF0000"/>
      <name val="Arial"/>
      <family val="2"/>
    </font>
    <font>
      <b/>
      <sz val="11"/>
      <color rgb="FF002060"/>
      <name val="Arial"/>
      <family val="2"/>
    </font>
    <font>
      <sz val="11"/>
      <color rgb="FF002060"/>
      <name val="Arial"/>
      <family val="2"/>
    </font>
    <font>
      <sz val="8"/>
      <color theme="0" tint="-0.499984740745262"/>
      <name val="Arial"/>
      <family val="2"/>
    </font>
    <font>
      <sz val="8"/>
      <color rgb="FFFF0000"/>
      <name val="Arial"/>
      <family val="2"/>
    </font>
    <font>
      <sz val="11"/>
      <name val="Arial"/>
      <family val="2"/>
    </font>
    <font>
      <b/>
      <sz val="8"/>
      <color theme="0" tint="-0.499984740745262"/>
      <name val="Arial"/>
      <family val="2"/>
    </font>
    <font>
      <sz val="14"/>
      <color rgb="FFFF0000"/>
      <name val="Arial"/>
      <family val="2"/>
    </font>
    <font>
      <b/>
      <sz val="20"/>
      <color rgb="FF002060"/>
      <name val="Arial"/>
      <family val="2"/>
    </font>
    <font>
      <b/>
      <sz val="11"/>
      <color rgb="FF7030A0"/>
      <name val="Arial"/>
      <family val="2"/>
    </font>
    <font>
      <sz val="16"/>
      <color theme="1"/>
      <name val="Arial"/>
      <family val="2"/>
    </font>
    <font>
      <b/>
      <sz val="16"/>
      <color theme="1"/>
      <name val="Arial"/>
      <family val="2"/>
    </font>
    <font>
      <sz val="11"/>
      <color theme="0" tint="-0.499984740745262"/>
      <name val="Arial"/>
      <family val="2"/>
    </font>
    <font>
      <b/>
      <sz val="11"/>
      <color theme="1"/>
      <name val="Arial"/>
      <family val="2"/>
    </font>
    <font>
      <i/>
      <sz val="11"/>
      <color theme="1"/>
      <name val="Arial"/>
      <family val="2"/>
    </font>
    <font>
      <b/>
      <i/>
      <sz val="11"/>
      <color theme="1"/>
      <name val="Arial"/>
      <family val="2"/>
    </font>
    <font>
      <sz val="11"/>
      <color theme="8" tint="-0.249977111117893"/>
      <name val="Arial"/>
      <family val="2"/>
    </font>
    <font>
      <b/>
      <sz val="14"/>
      <color rgb="FF002060"/>
      <name val="Arial"/>
      <family val="2"/>
    </font>
    <font>
      <sz val="11"/>
      <color rgb="FFC00000"/>
      <name val="Arial"/>
      <family val="2"/>
    </font>
    <font>
      <b/>
      <sz val="11"/>
      <color theme="1"/>
      <name val="Calibri"/>
      <family val="2"/>
      <scheme val="minor"/>
    </font>
    <font>
      <b/>
      <sz val="13.5"/>
      <color theme="1"/>
      <name val="Arial"/>
      <family val="2"/>
    </font>
    <font>
      <b/>
      <sz val="13.5"/>
      <color rgb="FFFF0000"/>
      <name val="Arial"/>
      <family val="2"/>
    </font>
    <font>
      <b/>
      <i/>
      <u/>
      <sz val="13.5"/>
      <color theme="1"/>
      <name val="Arial"/>
      <family val="2"/>
    </font>
    <font>
      <i/>
      <u/>
      <sz val="13.5"/>
      <color theme="1"/>
      <name val="Arial"/>
      <family val="2"/>
    </font>
    <font>
      <sz val="11"/>
      <color theme="0"/>
      <name val="Arial"/>
      <family val="2"/>
    </font>
    <font>
      <sz val="11"/>
      <color theme="0"/>
      <name val="Calibri"/>
      <family val="2"/>
      <scheme val="minor"/>
    </font>
    <font>
      <sz val="10"/>
      <name val="Arial"/>
      <family val="2"/>
    </font>
    <font>
      <b/>
      <sz val="12"/>
      <name val="Arial"/>
      <family val="2"/>
    </font>
    <font>
      <sz val="12"/>
      <name val="Arial"/>
      <family val="2"/>
    </font>
    <font>
      <sz val="14"/>
      <name val="Arial"/>
      <family val="2"/>
    </font>
    <font>
      <b/>
      <sz val="10"/>
      <name val="Arial"/>
      <family val="2"/>
    </font>
    <font>
      <b/>
      <sz val="14"/>
      <name val="Arial"/>
      <family val="2"/>
    </font>
    <font>
      <sz val="8"/>
      <color indexed="23"/>
      <name val="Arial"/>
      <family val="2"/>
    </font>
    <font>
      <b/>
      <sz val="10"/>
      <color indexed="8"/>
      <name val="Arial"/>
      <family val="2"/>
    </font>
    <font>
      <sz val="10"/>
      <color indexed="8"/>
      <name val="Arial"/>
      <family val="2"/>
    </font>
    <font>
      <sz val="10"/>
      <name val="Arial"/>
      <family val="2"/>
    </font>
    <font>
      <sz val="8"/>
      <name val="Arial"/>
      <family val="2"/>
    </font>
    <font>
      <sz val="8"/>
      <color indexed="12"/>
      <name val="Arial"/>
      <family val="2"/>
    </font>
    <font>
      <sz val="10"/>
      <color indexed="12"/>
      <name val="Arial"/>
      <family val="2"/>
    </font>
    <font>
      <b/>
      <sz val="10"/>
      <color rgb="FF002060"/>
      <name val="Arial"/>
      <family val="2"/>
    </font>
    <font>
      <sz val="11"/>
      <color rgb="FFFF0000"/>
      <name val="Calibri"/>
      <family val="2"/>
      <scheme val="minor"/>
    </font>
    <font>
      <b/>
      <sz val="8"/>
      <color rgb="FF808080"/>
      <name val="Arial"/>
      <family val="2"/>
    </font>
    <font>
      <b/>
      <sz val="8"/>
      <color indexed="23"/>
      <name val="Arial"/>
      <family val="2"/>
    </font>
    <font>
      <sz val="12"/>
      <color indexed="8"/>
      <name val="Arial"/>
      <family val="2"/>
    </font>
    <font>
      <sz val="10"/>
      <color rgb="FFFF0000"/>
      <name val="Arial"/>
      <family val="2"/>
    </font>
    <font>
      <sz val="10"/>
      <color theme="1"/>
      <name val="Arial"/>
      <family val="2"/>
    </font>
    <font>
      <sz val="10"/>
      <color rgb="FF002060"/>
      <name val="Arial"/>
      <family val="2"/>
    </font>
    <font>
      <b/>
      <sz val="10"/>
      <color rgb="FFFF0000"/>
      <name val="Arial"/>
      <family val="2"/>
    </font>
    <font>
      <sz val="12"/>
      <color theme="0" tint="-0.499984740745262"/>
      <name val="Arial"/>
      <family val="2"/>
    </font>
    <font>
      <sz val="12"/>
      <color theme="1"/>
      <name val="Arial"/>
      <family val="2"/>
    </font>
    <font>
      <b/>
      <sz val="20"/>
      <color theme="1"/>
      <name val="Arial"/>
      <family val="2"/>
    </font>
    <font>
      <b/>
      <sz val="12"/>
      <color theme="1"/>
      <name val="Arial"/>
      <family val="2"/>
    </font>
    <font>
      <b/>
      <i/>
      <sz val="12"/>
      <color theme="1"/>
      <name val="Arial"/>
      <family val="2"/>
    </font>
    <font>
      <u/>
      <sz val="12"/>
      <color theme="1"/>
      <name val="Arial"/>
      <family val="2"/>
    </font>
    <font>
      <i/>
      <sz val="11"/>
      <name val="Arial"/>
      <family val="2"/>
    </font>
    <font>
      <b/>
      <sz val="11"/>
      <name val="Arial"/>
      <family val="2"/>
    </font>
    <font>
      <b/>
      <sz val="11"/>
      <color rgb="FFFF0000"/>
      <name val="Arial"/>
      <family val="2"/>
    </font>
    <font>
      <b/>
      <i/>
      <sz val="12"/>
      <color rgb="FFFF0000"/>
      <name val="Arial"/>
      <family val="2"/>
    </font>
    <font>
      <b/>
      <sz val="11"/>
      <color rgb="FF0070C0"/>
      <name val="Arial"/>
      <family val="2"/>
    </font>
    <font>
      <b/>
      <sz val="12"/>
      <color rgb="FFFF0000"/>
      <name val="Arial"/>
      <family val="2"/>
    </font>
    <font>
      <sz val="8"/>
      <color theme="1"/>
      <name val="Arial"/>
      <family val="2"/>
    </font>
    <font>
      <b/>
      <i/>
      <sz val="12"/>
      <name val="Arial"/>
      <family val="2"/>
    </font>
    <font>
      <u/>
      <sz val="11"/>
      <color theme="10"/>
      <name val="Calibri"/>
      <family val="2"/>
      <scheme val="minor"/>
    </font>
    <font>
      <u/>
      <sz val="14"/>
      <color theme="10"/>
      <name val="Calibri"/>
      <family val="2"/>
      <scheme val="minor"/>
    </font>
    <font>
      <i/>
      <sz val="11"/>
      <color rgb="FFFF0000"/>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rgb="FFFFC000"/>
        <bgColor indexed="64"/>
      </patternFill>
    </fill>
    <fill>
      <patternFill patternType="solid">
        <fgColor rgb="FF92D050"/>
        <bgColor indexed="64"/>
      </patternFill>
    </fill>
    <fill>
      <patternFill patternType="solid">
        <fgColor theme="4" tint="0.79998168889431442"/>
        <bgColor indexed="64"/>
      </patternFill>
    </fill>
    <fill>
      <patternFill patternType="solid">
        <fgColor rgb="FFFFFFCC"/>
        <bgColor indexed="64"/>
      </patternFill>
    </fill>
    <fill>
      <patternFill patternType="solid">
        <fgColor theme="9" tint="0.79998168889431442"/>
        <bgColor indexed="64"/>
      </patternFill>
    </fill>
    <fill>
      <patternFill patternType="solid">
        <fgColor indexed="22"/>
        <bgColor indexed="64"/>
      </patternFill>
    </fill>
    <fill>
      <patternFill patternType="solid">
        <fgColor theme="8" tint="0.79998168889431442"/>
        <bgColor indexed="64"/>
      </patternFill>
    </fill>
    <fill>
      <patternFill patternType="solid">
        <fgColor theme="7" tint="0.79998168889431442"/>
        <bgColor indexed="64"/>
      </patternFill>
    </fill>
  </fills>
  <borders count="6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rgb="FF7030A0"/>
      </left>
      <right/>
      <top style="thin">
        <color rgb="FF7030A0"/>
      </top>
      <bottom style="thick">
        <color rgb="FF7030A0"/>
      </bottom>
      <diagonal/>
    </border>
    <border>
      <left/>
      <right/>
      <top style="thin">
        <color rgb="FF7030A0"/>
      </top>
      <bottom style="thick">
        <color rgb="FF7030A0"/>
      </bottom>
      <diagonal/>
    </border>
    <border>
      <left/>
      <right style="thin">
        <color rgb="FF7030A0"/>
      </right>
      <top style="thin">
        <color rgb="FF7030A0"/>
      </top>
      <bottom style="thick">
        <color rgb="FF7030A0"/>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thin">
        <color theme="9" tint="-0.24994659260841701"/>
      </left>
      <right/>
      <top style="thin">
        <color theme="9" tint="-0.24994659260841701"/>
      </top>
      <bottom style="thick">
        <color theme="9" tint="-0.24994659260841701"/>
      </bottom>
      <diagonal/>
    </border>
    <border>
      <left/>
      <right/>
      <top style="thin">
        <color theme="9" tint="-0.24994659260841701"/>
      </top>
      <bottom style="thick">
        <color theme="9" tint="-0.24994659260841701"/>
      </bottom>
      <diagonal/>
    </border>
    <border>
      <left/>
      <right style="thin">
        <color theme="9" tint="-0.24994659260841701"/>
      </right>
      <top style="thin">
        <color theme="9" tint="-0.24994659260841701"/>
      </top>
      <bottom style="thick">
        <color theme="9" tint="-0.24994659260841701"/>
      </bottom>
      <diagonal/>
    </border>
    <border>
      <left/>
      <right/>
      <top style="thin">
        <color theme="9" tint="-0.24994659260841701"/>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s>
  <cellStyleXfs count="3">
    <xf numFmtId="0" fontId="0" fillId="0" borderId="0"/>
    <xf numFmtId="0" fontId="29" fillId="0" borderId="0"/>
    <xf numFmtId="0" fontId="65" fillId="0" borderId="0" applyNumberFormat="0" applyFill="0" applyBorder="0" applyAlignment="0" applyProtection="0"/>
  </cellStyleXfs>
  <cellXfs count="455">
    <xf numFmtId="0" fontId="0" fillId="0" borderId="0" xfId="0"/>
    <xf numFmtId="0" fontId="1" fillId="0" borderId="0" xfId="0" applyFont="1"/>
    <xf numFmtId="0" fontId="1" fillId="0" borderId="0" xfId="0" applyFont="1" applyBorder="1"/>
    <xf numFmtId="0" fontId="1" fillId="0" borderId="0" xfId="0" applyFont="1" applyFill="1"/>
    <xf numFmtId="0" fontId="12" fillId="0" borderId="0" xfId="0" applyFont="1" applyFill="1" applyBorder="1"/>
    <xf numFmtId="0" fontId="1" fillId="0" borderId="0" xfId="0" applyFont="1" applyFill="1" applyBorder="1"/>
    <xf numFmtId="0" fontId="6" fillId="0" borderId="0" xfId="0" applyFont="1" applyFill="1" applyBorder="1" applyAlignment="1">
      <alignment horizontal="right"/>
    </xf>
    <xf numFmtId="0" fontId="1" fillId="0" borderId="1" xfId="0" applyFont="1" applyFill="1" applyBorder="1"/>
    <xf numFmtId="0" fontId="1" fillId="0" borderId="2" xfId="0" applyFont="1" applyFill="1" applyBorder="1"/>
    <xf numFmtId="0" fontId="1" fillId="0" borderId="3" xfId="0" applyFont="1" applyFill="1" applyBorder="1"/>
    <xf numFmtId="0" fontId="1" fillId="0" borderId="4" xfId="0" applyFont="1" applyFill="1" applyBorder="1"/>
    <xf numFmtId="0" fontId="11" fillId="0" borderId="0" xfId="0" applyFont="1" applyFill="1" applyBorder="1" applyAlignment="1">
      <alignment horizontal="right"/>
    </xf>
    <xf numFmtId="0" fontId="1" fillId="0" borderId="5" xfId="0" applyFont="1" applyFill="1" applyBorder="1"/>
    <xf numFmtId="0" fontId="2" fillId="0" borderId="0" xfId="0" applyFont="1" applyFill="1" applyBorder="1"/>
    <xf numFmtId="0" fontId="9" fillId="0" borderId="0" xfId="0" applyFont="1" applyFill="1" applyBorder="1"/>
    <xf numFmtId="0" fontId="10" fillId="0" borderId="0" xfId="0" applyFont="1" applyFill="1" applyBorder="1"/>
    <xf numFmtId="0" fontId="4" fillId="0" borderId="7" xfId="0" applyFont="1" applyFill="1" applyBorder="1"/>
    <xf numFmtId="0" fontId="1" fillId="0" borderId="7" xfId="0" applyFont="1" applyFill="1" applyBorder="1"/>
    <xf numFmtId="0" fontId="5" fillId="0" borderId="9" xfId="0" applyFont="1" applyFill="1" applyBorder="1"/>
    <xf numFmtId="0" fontId="1" fillId="0" borderId="9" xfId="0" applyFont="1" applyFill="1" applyBorder="1"/>
    <xf numFmtId="0" fontId="5" fillId="0" borderId="10" xfId="0" applyFont="1" applyFill="1" applyBorder="1"/>
    <xf numFmtId="0" fontId="1" fillId="0" borderId="10" xfId="0" applyFont="1" applyFill="1" applyBorder="1"/>
    <xf numFmtId="0" fontId="7" fillId="0" borderId="0" xfId="0" applyFont="1" applyFill="1" applyBorder="1"/>
    <xf numFmtId="0" fontId="5" fillId="0" borderId="0" xfId="0" applyFont="1" applyFill="1" applyBorder="1"/>
    <xf numFmtId="0" fontId="12" fillId="0" borderId="15" xfId="0" applyFont="1" applyFill="1" applyBorder="1"/>
    <xf numFmtId="0" fontId="1" fillId="0" borderId="16" xfId="0" applyFont="1" applyFill="1" applyBorder="1"/>
    <xf numFmtId="0" fontId="1" fillId="0" borderId="17" xfId="0" applyFont="1" applyFill="1" applyBorder="1"/>
    <xf numFmtId="0" fontId="12" fillId="0" borderId="11" xfId="0" applyFont="1" applyFill="1" applyBorder="1"/>
    <xf numFmtId="0" fontId="1" fillId="0" borderId="11" xfId="0" applyFont="1" applyFill="1" applyBorder="1"/>
    <xf numFmtId="0" fontId="1" fillId="0" borderId="14" xfId="0" applyFont="1" applyFill="1" applyBorder="1"/>
    <xf numFmtId="0" fontId="1" fillId="0" borderId="12" xfId="0" applyFont="1" applyFill="1" applyBorder="1"/>
    <xf numFmtId="0" fontId="5" fillId="0" borderId="11" xfId="0" applyFont="1" applyFill="1" applyBorder="1"/>
    <xf numFmtId="9" fontId="1" fillId="0" borderId="10" xfId="0" applyNumberFormat="1" applyFont="1" applyFill="1" applyBorder="1" applyAlignment="1">
      <alignment horizontal="center"/>
    </xf>
    <xf numFmtId="0" fontId="1" fillId="0" borderId="18" xfId="0" applyFont="1" applyFill="1" applyBorder="1"/>
    <xf numFmtId="0" fontId="4" fillId="0" borderId="13" xfId="0" applyFont="1" applyFill="1" applyBorder="1"/>
    <xf numFmtId="0" fontId="1" fillId="0" borderId="13" xfId="0" applyFont="1" applyFill="1" applyBorder="1"/>
    <xf numFmtId="9" fontId="5" fillId="0" borderId="13" xfId="0" applyNumberFormat="1" applyFont="1" applyFill="1" applyBorder="1" applyAlignment="1">
      <alignment horizontal="center"/>
    </xf>
    <xf numFmtId="0" fontId="1" fillId="0" borderId="6" xfId="0" applyFont="1" applyFill="1" applyBorder="1"/>
    <xf numFmtId="0" fontId="1" fillId="0" borderId="8" xfId="0" applyFont="1" applyFill="1" applyBorder="1"/>
    <xf numFmtId="0" fontId="4" fillId="0" borderId="0" xfId="0" applyFont="1" applyFill="1" applyBorder="1"/>
    <xf numFmtId="0" fontId="1" fillId="2" borderId="9" xfId="0" applyFont="1" applyFill="1" applyBorder="1"/>
    <xf numFmtId="0" fontId="1" fillId="2" borderId="0" xfId="0" applyFont="1" applyFill="1" applyBorder="1"/>
    <xf numFmtId="0" fontId="17" fillId="2" borderId="9" xfId="0" applyFont="1" applyFill="1" applyBorder="1"/>
    <xf numFmtId="0" fontId="17" fillId="0" borderId="10" xfId="0" applyFont="1" applyFill="1" applyBorder="1"/>
    <xf numFmtId="0" fontId="17" fillId="0" borderId="19" xfId="0" applyFont="1" applyFill="1" applyBorder="1"/>
    <xf numFmtId="49" fontId="17" fillId="0" borderId="10" xfId="0" applyNumberFormat="1" applyFont="1" applyFill="1" applyBorder="1"/>
    <xf numFmtId="0" fontId="17" fillId="2" borderId="0" xfId="0" applyFont="1" applyFill="1" applyBorder="1"/>
    <xf numFmtId="0" fontId="16" fillId="0" borderId="0" xfId="0" applyFont="1" applyFill="1" applyBorder="1"/>
    <xf numFmtId="0" fontId="1" fillId="0" borderId="22" xfId="0" applyFont="1" applyFill="1" applyBorder="1"/>
    <xf numFmtId="0" fontId="1" fillId="0" borderId="23" xfId="0" applyFont="1" applyFill="1" applyBorder="1"/>
    <xf numFmtId="0" fontId="1" fillId="0" borderId="24" xfId="0" applyFont="1" applyFill="1" applyBorder="1"/>
    <xf numFmtId="0" fontId="1" fillId="0" borderId="25" xfId="0" applyFont="1" applyFill="1" applyBorder="1"/>
    <xf numFmtId="0" fontId="1" fillId="0" borderId="26" xfId="0" applyFont="1" applyFill="1" applyBorder="1"/>
    <xf numFmtId="0" fontId="1" fillId="2" borderId="20" xfId="0" applyFont="1" applyFill="1" applyBorder="1"/>
    <xf numFmtId="0" fontId="1" fillId="2" borderId="10" xfId="0" applyFont="1" applyFill="1" applyBorder="1"/>
    <xf numFmtId="0" fontId="1" fillId="2" borderId="19" xfId="0" applyFont="1" applyFill="1" applyBorder="1"/>
    <xf numFmtId="0" fontId="2" fillId="2" borderId="10" xfId="0" applyFont="1" applyFill="1" applyBorder="1" applyAlignment="1">
      <alignment horizontal="right"/>
    </xf>
    <xf numFmtId="49" fontId="4" fillId="0" borderId="21" xfId="0" applyNumberFormat="1" applyFont="1" applyFill="1" applyBorder="1"/>
    <xf numFmtId="0" fontId="4" fillId="0" borderId="12" xfId="0" applyFont="1" applyFill="1" applyBorder="1"/>
    <xf numFmtId="0" fontId="1" fillId="0" borderId="0" xfId="0" applyFont="1" applyFill="1" applyBorder="1" applyAlignment="1">
      <alignment horizontal="left" vertical="center" wrapText="1"/>
    </xf>
    <xf numFmtId="0" fontId="2" fillId="0" borderId="7" xfId="0" applyFont="1" applyFill="1" applyBorder="1"/>
    <xf numFmtId="0" fontId="4" fillId="0" borderId="0" xfId="0" applyFont="1" applyFill="1" applyBorder="1" applyAlignment="1">
      <alignment horizontal="left"/>
    </xf>
    <xf numFmtId="0" fontId="15" fillId="0" borderId="0" xfId="0" applyFont="1" applyFill="1" applyBorder="1"/>
    <xf numFmtId="0" fontId="12" fillId="0" borderId="7" xfId="0" applyFont="1" applyFill="1" applyBorder="1"/>
    <xf numFmtId="0" fontId="15" fillId="0" borderId="7" xfId="0" applyFont="1" applyFill="1" applyBorder="1"/>
    <xf numFmtId="0" fontId="13" fillId="0" borderId="0" xfId="0" applyFont="1" applyFill="1" applyBorder="1"/>
    <xf numFmtId="0" fontId="1" fillId="0" borderId="4" xfId="0" applyFont="1" applyBorder="1"/>
    <xf numFmtId="0" fontId="1" fillId="0" borderId="5" xfId="0" applyFont="1" applyBorder="1"/>
    <xf numFmtId="0" fontId="19" fillId="0" borderId="0" xfId="0" applyFont="1" applyFill="1" applyBorder="1"/>
    <xf numFmtId="0" fontId="14" fillId="2" borderId="0" xfId="0" applyFont="1" applyFill="1" applyBorder="1" applyAlignment="1">
      <alignment horizontal="center" vertical="center"/>
    </xf>
    <xf numFmtId="0" fontId="2" fillId="2" borderId="0" xfId="0" applyFont="1" applyFill="1" applyBorder="1" applyAlignment="1">
      <alignment horizontal="center" vertical="center"/>
    </xf>
    <xf numFmtId="0" fontId="1" fillId="2" borderId="7" xfId="0" applyFont="1" applyFill="1" applyBorder="1"/>
    <xf numFmtId="0" fontId="15" fillId="2" borderId="7" xfId="0" applyFont="1" applyFill="1" applyBorder="1" applyAlignment="1">
      <alignment horizontal="center" vertical="center"/>
    </xf>
    <xf numFmtId="0" fontId="4" fillId="5" borderId="20" xfId="0" applyFont="1" applyFill="1" applyBorder="1"/>
    <xf numFmtId="0" fontId="16" fillId="5" borderId="14" xfId="0" applyFont="1" applyFill="1" applyBorder="1" applyAlignment="1">
      <alignment horizontal="center"/>
    </xf>
    <xf numFmtId="0" fontId="20" fillId="5" borderId="20" xfId="0" applyFont="1" applyFill="1" applyBorder="1" applyAlignment="1">
      <alignment horizontal="center" vertical="center"/>
    </xf>
    <xf numFmtId="0" fontId="21" fillId="5" borderId="19" xfId="0" applyFont="1" applyFill="1" applyBorder="1" applyAlignment="1">
      <alignment horizontal="center" vertical="center"/>
    </xf>
    <xf numFmtId="0" fontId="0" fillId="0" borderId="0" xfId="0" applyAlignment="1">
      <alignment horizontal="right" vertical="center"/>
    </xf>
    <xf numFmtId="0" fontId="23" fillId="0" borderId="0" xfId="0" applyFont="1"/>
    <xf numFmtId="0" fontId="0" fillId="0" borderId="0" xfId="0" applyBorder="1"/>
    <xf numFmtId="0" fontId="24" fillId="0" borderId="0" xfId="0" applyFont="1"/>
    <xf numFmtId="0" fontId="25" fillId="0" borderId="0" xfId="0" applyFont="1"/>
    <xf numFmtId="0" fontId="16" fillId="0" borderId="0" xfId="0" applyFont="1"/>
    <xf numFmtId="0" fontId="22" fillId="4" borderId="2" xfId="0" applyFont="1" applyFill="1" applyBorder="1"/>
    <xf numFmtId="0" fontId="1" fillId="4" borderId="2" xfId="0" applyFont="1" applyFill="1" applyBorder="1" applyAlignment="1"/>
    <xf numFmtId="0" fontId="22" fillId="4" borderId="3" xfId="0" applyFont="1" applyFill="1" applyBorder="1"/>
    <xf numFmtId="0" fontId="0" fillId="4" borderId="6" xfId="0" applyFill="1" applyBorder="1"/>
    <xf numFmtId="0" fontId="0" fillId="4" borderId="7" xfId="0" applyFill="1" applyBorder="1"/>
    <xf numFmtId="0" fontId="1" fillId="4" borderId="7" xfId="0" applyFont="1" applyFill="1" applyBorder="1"/>
    <xf numFmtId="0" fontId="0" fillId="4" borderId="8" xfId="0" applyFill="1" applyBorder="1"/>
    <xf numFmtId="0" fontId="1" fillId="3" borderId="27" xfId="0" applyFont="1" applyFill="1" applyBorder="1"/>
    <xf numFmtId="0" fontId="1" fillId="3" borderId="14" xfId="0" applyFont="1" applyFill="1" applyBorder="1"/>
    <xf numFmtId="0" fontId="1" fillId="3" borderId="28" xfId="0" applyFont="1" applyFill="1" applyBorder="1"/>
    <xf numFmtId="0" fontId="1" fillId="3" borderId="14" xfId="0" applyFont="1" applyFill="1" applyBorder="1" applyAlignment="1">
      <alignment vertical="center"/>
    </xf>
    <xf numFmtId="0" fontId="0" fillId="0" borderId="14" xfId="0" applyBorder="1"/>
    <xf numFmtId="0" fontId="0" fillId="0" borderId="0" xfId="0" applyFill="1" applyBorder="1"/>
    <xf numFmtId="0" fontId="0" fillId="0" borderId="0" xfId="0" applyFill="1"/>
    <xf numFmtId="0" fontId="25" fillId="3" borderId="0" xfId="0" applyFont="1" applyFill="1"/>
    <xf numFmtId="0" fontId="0" fillId="3" borderId="0" xfId="0" applyFill="1"/>
    <xf numFmtId="0" fontId="16" fillId="3" borderId="0" xfId="0" applyFont="1" applyFill="1"/>
    <xf numFmtId="0" fontId="1" fillId="3" borderId="0" xfId="0" applyFont="1" applyFill="1"/>
    <xf numFmtId="0" fontId="26" fillId="0" borderId="0" xfId="0" applyFont="1"/>
    <xf numFmtId="0" fontId="5" fillId="0" borderId="29" xfId="0" applyFont="1" applyFill="1" applyBorder="1"/>
    <xf numFmtId="0" fontId="5" fillId="0" borderId="20" xfId="0" applyFont="1" applyFill="1" applyBorder="1"/>
    <xf numFmtId="0" fontId="5" fillId="0" borderId="12" xfId="0" applyFont="1" applyFill="1" applyBorder="1"/>
    <xf numFmtId="0" fontId="5" fillId="0" borderId="0" xfId="0" applyFont="1" applyFill="1" applyBorder="1" applyAlignment="1">
      <alignment horizontal="right"/>
    </xf>
    <xf numFmtId="0" fontId="5" fillId="0" borderId="30" xfId="0" applyFont="1" applyFill="1" applyBorder="1"/>
    <xf numFmtId="0" fontId="1" fillId="0" borderId="31" xfId="0" applyFont="1" applyFill="1" applyBorder="1"/>
    <xf numFmtId="0" fontId="1" fillId="0" borderId="32" xfId="0" applyFont="1" applyFill="1" applyBorder="1"/>
    <xf numFmtId="0" fontId="5" fillId="0" borderId="24" xfId="0" applyFont="1" applyFill="1" applyBorder="1" applyAlignment="1">
      <alignment horizontal="right"/>
    </xf>
    <xf numFmtId="0" fontId="5" fillId="0" borderId="33" xfId="0" applyFont="1" applyFill="1" applyBorder="1"/>
    <xf numFmtId="0" fontId="1" fillId="0" borderId="33" xfId="0" applyFont="1" applyFill="1" applyBorder="1"/>
    <xf numFmtId="0" fontId="27" fillId="0" borderId="0" xfId="0" applyFont="1" applyFill="1"/>
    <xf numFmtId="0" fontId="14" fillId="0" borderId="0" xfId="0" applyFont="1" applyFill="1" applyBorder="1"/>
    <xf numFmtId="0" fontId="20" fillId="5" borderId="10" xfId="0" applyFont="1" applyFill="1" applyBorder="1" applyAlignment="1">
      <alignment horizontal="right" vertical="center"/>
    </xf>
    <xf numFmtId="0" fontId="21" fillId="0" borderId="21" xfId="0" applyFont="1" applyFill="1" applyBorder="1" applyAlignment="1">
      <alignment horizontal="center" vertical="center"/>
    </xf>
    <xf numFmtId="0" fontId="1" fillId="7" borderId="14" xfId="0" applyFont="1" applyFill="1" applyBorder="1" applyAlignment="1">
      <alignment horizontal="center" vertical="center"/>
    </xf>
    <xf numFmtId="0" fontId="1" fillId="7" borderId="0" xfId="0" applyFont="1" applyFill="1" applyBorder="1" applyAlignment="1">
      <alignment horizontal="center" vertical="center"/>
    </xf>
    <xf numFmtId="0" fontId="1" fillId="7" borderId="9" xfId="0" applyFont="1" applyFill="1" applyBorder="1" applyAlignment="1">
      <alignment horizontal="center"/>
    </xf>
    <xf numFmtId="0" fontId="1" fillId="7" borderId="10" xfId="0" applyFont="1" applyFill="1" applyBorder="1" applyAlignment="1">
      <alignment horizontal="center"/>
    </xf>
    <xf numFmtId="2" fontId="1" fillId="7" borderId="10" xfId="0" applyNumberFormat="1" applyFont="1" applyFill="1" applyBorder="1" applyAlignment="1">
      <alignment horizontal="center"/>
    </xf>
    <xf numFmtId="0" fontId="8" fillId="2" borderId="9" xfId="0" applyFont="1" applyFill="1" applyBorder="1"/>
    <xf numFmtId="0" fontId="4" fillId="5" borderId="14" xfId="0" applyFont="1" applyFill="1" applyBorder="1" applyAlignment="1">
      <alignment horizontal="center"/>
    </xf>
    <xf numFmtId="0" fontId="5" fillId="0" borderId="26" xfId="0" applyFont="1" applyFill="1" applyBorder="1" applyAlignment="1">
      <alignment horizontal="right"/>
    </xf>
    <xf numFmtId="0" fontId="15" fillId="0" borderId="11" xfId="0" applyFont="1" applyFill="1" applyBorder="1" applyAlignment="1">
      <alignment horizontal="left" vertical="top" wrapText="1"/>
    </xf>
    <xf numFmtId="0" fontId="1" fillId="0" borderId="0" xfId="0" applyFont="1" applyFill="1" applyBorder="1" applyAlignment="1">
      <alignment vertical="center"/>
    </xf>
    <xf numFmtId="0" fontId="1" fillId="0" borderId="13" xfId="0" applyFont="1" applyFill="1" applyBorder="1" applyAlignment="1">
      <alignment vertical="top"/>
    </xf>
    <xf numFmtId="2" fontId="1" fillId="7" borderId="13" xfId="0" applyNumberFormat="1" applyFont="1" applyFill="1" applyBorder="1" applyAlignment="1">
      <alignment horizontal="center"/>
    </xf>
    <xf numFmtId="0" fontId="4" fillId="5" borderId="20" xfId="0" applyFont="1" applyFill="1" applyBorder="1" applyAlignment="1">
      <alignment horizontal="center"/>
    </xf>
    <xf numFmtId="0" fontId="1" fillId="6" borderId="20" xfId="0" applyFont="1" applyFill="1" applyBorder="1" applyProtection="1">
      <protection locked="0"/>
    </xf>
    <xf numFmtId="0" fontId="1" fillId="6" borderId="21" xfId="0" applyFont="1" applyFill="1" applyBorder="1" applyProtection="1">
      <protection locked="0"/>
    </xf>
    <xf numFmtId="0" fontId="1" fillId="0" borderId="10" xfId="0" applyFont="1" applyFill="1" applyBorder="1" applyAlignment="1">
      <alignment horizontal="left" vertical="top"/>
    </xf>
    <xf numFmtId="0" fontId="1" fillId="0" borderId="0" xfId="0" applyFont="1" applyFill="1" applyBorder="1" applyAlignment="1" applyProtection="1">
      <alignment horizontal="center" vertical="center"/>
      <protection locked="0"/>
    </xf>
    <xf numFmtId="0" fontId="1" fillId="6" borderId="0" xfId="0" applyFont="1" applyFill="1" applyBorder="1" applyAlignment="1" applyProtection="1">
      <alignment horizontal="center" vertical="center"/>
      <protection locked="0"/>
    </xf>
    <xf numFmtId="0" fontId="1" fillId="6" borderId="0" xfId="0" applyFont="1" applyFill="1" applyBorder="1" applyAlignment="1" applyProtection="1">
      <alignment horizontal="left" vertical="center" wrapText="1"/>
      <protection locked="0"/>
    </xf>
    <xf numFmtId="0" fontId="5" fillId="2" borderId="9" xfId="0" applyFont="1" applyFill="1" applyBorder="1"/>
    <xf numFmtId="0" fontId="5" fillId="2" borderId="9" xfId="0" applyFont="1" applyFill="1" applyBorder="1" applyAlignment="1">
      <alignment horizontal="center"/>
    </xf>
    <xf numFmtId="0" fontId="1" fillId="0" borderId="10" xfId="0" applyFont="1" applyFill="1" applyBorder="1" applyAlignment="1" applyProtection="1">
      <alignment horizontal="center"/>
      <protection locked="0"/>
    </xf>
    <xf numFmtId="0" fontId="1" fillId="0" borderId="20" xfId="0" applyFont="1" applyFill="1" applyBorder="1" applyAlignment="1" applyProtection="1">
      <alignment horizontal="left" wrapText="1"/>
      <protection locked="0"/>
    </xf>
    <xf numFmtId="164" fontId="8" fillId="2" borderId="14" xfId="0" applyNumberFormat="1" applyFont="1" applyFill="1" applyBorder="1" applyAlignment="1" applyProtection="1">
      <alignment horizontal="left"/>
      <protection locked="0"/>
    </xf>
    <xf numFmtId="0" fontId="1" fillId="0" borderId="0" xfId="0" applyFont="1" applyFill="1" applyBorder="1" applyAlignment="1">
      <alignment vertical="top" wrapText="1"/>
    </xf>
    <xf numFmtId="0" fontId="1" fillId="0" borderId="14" xfId="0" applyFont="1" applyFill="1" applyBorder="1" applyAlignment="1" applyProtection="1">
      <alignment horizontal="center" vertical="center"/>
      <protection locked="0"/>
    </xf>
    <xf numFmtId="0" fontId="1" fillId="6" borderId="14" xfId="0" applyFont="1" applyFill="1" applyBorder="1" applyAlignment="1" applyProtection="1">
      <alignment horizontal="center" vertical="center"/>
      <protection locked="0"/>
    </xf>
    <xf numFmtId="2" fontId="1" fillId="7" borderId="0" xfId="0" applyNumberFormat="1" applyFont="1" applyFill="1" applyBorder="1" applyAlignment="1" applyProtection="1">
      <alignment horizontal="center" vertical="center"/>
    </xf>
    <xf numFmtId="0" fontId="1" fillId="0" borderId="0" xfId="0" applyFont="1" applyFill="1" applyBorder="1" applyProtection="1"/>
    <xf numFmtId="0" fontId="4" fillId="2" borderId="9" xfId="0" applyFont="1" applyFill="1" applyBorder="1" applyProtection="1"/>
    <xf numFmtId="0" fontId="5" fillId="2" borderId="9" xfId="0" applyFont="1" applyFill="1" applyBorder="1" applyAlignment="1" applyProtection="1">
      <alignment horizontal="center"/>
    </xf>
    <xf numFmtId="0" fontId="1" fillId="2" borderId="9" xfId="0" applyFont="1" applyFill="1" applyBorder="1" applyProtection="1"/>
    <xf numFmtId="0" fontId="5" fillId="0" borderId="10" xfId="0" applyFont="1" applyFill="1" applyBorder="1" applyProtection="1"/>
    <xf numFmtId="0" fontId="1" fillId="0" borderId="10" xfId="0" applyFont="1" applyFill="1" applyBorder="1" applyAlignment="1" applyProtection="1">
      <alignment horizontal="left"/>
      <protection locked="0"/>
    </xf>
    <xf numFmtId="0" fontId="1" fillId="0" borderId="19" xfId="0" applyFont="1" applyFill="1" applyBorder="1" applyAlignment="1" applyProtection="1">
      <alignment horizontal="center"/>
      <protection locked="0"/>
    </xf>
    <xf numFmtId="0" fontId="1" fillId="6" borderId="27" xfId="0" applyFont="1" applyFill="1" applyBorder="1" applyAlignment="1" applyProtection="1">
      <alignment horizontal="center" vertical="center"/>
      <protection locked="0"/>
    </xf>
    <xf numFmtId="0" fontId="32" fillId="0" borderId="0" xfId="0" applyFont="1" applyBorder="1" applyAlignment="1" applyProtection="1"/>
    <xf numFmtId="0" fontId="0" fillId="0" borderId="0" xfId="0" applyProtection="1"/>
    <xf numFmtId="49" fontId="33" fillId="8" borderId="2" xfId="0" applyNumberFormat="1" applyFont="1" applyFill="1" applyBorder="1" applyAlignment="1" applyProtection="1">
      <alignment horizontal="center" vertical="top" wrapText="1"/>
    </xf>
    <xf numFmtId="0" fontId="33" fillId="8" borderId="2" xfId="0" applyFont="1" applyFill="1" applyBorder="1" applyAlignment="1" applyProtection="1">
      <alignment horizontal="center" vertical="top" wrapText="1"/>
    </xf>
    <xf numFmtId="49" fontId="33" fillId="8" borderId="7" xfId="0" applyNumberFormat="1" applyFont="1" applyFill="1" applyBorder="1" applyAlignment="1" applyProtection="1">
      <alignment horizontal="center" vertical="top"/>
    </xf>
    <xf numFmtId="0" fontId="33" fillId="8" borderId="7" xfId="0" applyFont="1" applyFill="1" applyBorder="1" applyAlignment="1" applyProtection="1">
      <alignment horizontal="center" vertical="top" wrapText="1"/>
    </xf>
    <xf numFmtId="49" fontId="33" fillId="0" borderId="0" xfId="0" applyNumberFormat="1" applyFont="1" applyFill="1" applyBorder="1" applyAlignment="1" applyProtection="1">
      <alignment horizontal="center" vertical="top"/>
    </xf>
    <xf numFmtId="0" fontId="36" fillId="0" borderId="0" xfId="0" applyFont="1" applyAlignment="1" applyProtection="1">
      <alignment horizontal="center"/>
    </xf>
    <xf numFmtId="0" fontId="36" fillId="0" borderId="0" xfId="0" applyFont="1" applyProtection="1"/>
    <xf numFmtId="0" fontId="37" fillId="0" borderId="0" xfId="0" applyFont="1" applyProtection="1"/>
    <xf numFmtId="0" fontId="33" fillId="0" borderId="0" xfId="0" applyFont="1" applyAlignment="1" applyProtection="1">
      <alignment horizontal="center"/>
    </xf>
    <xf numFmtId="165" fontId="36" fillId="0" borderId="0" xfId="0" applyNumberFormat="1" applyFont="1" applyAlignment="1" applyProtection="1">
      <alignment horizontal="center"/>
    </xf>
    <xf numFmtId="0" fontId="37" fillId="0" borderId="7" xfId="0" applyFont="1" applyBorder="1" applyProtection="1"/>
    <xf numFmtId="1" fontId="37" fillId="7" borderId="34" xfId="0" applyNumberFormat="1" applyFont="1" applyFill="1" applyBorder="1" applyAlignment="1" applyProtection="1">
      <alignment horizontal="center"/>
    </xf>
    <xf numFmtId="1" fontId="37" fillId="7" borderId="14" xfId="0" applyNumberFormat="1" applyFont="1" applyFill="1" applyBorder="1" applyAlignment="1" applyProtection="1">
      <alignment horizontal="center"/>
    </xf>
    <xf numFmtId="1" fontId="37" fillId="7" borderId="27" xfId="0" applyNumberFormat="1" applyFont="1" applyFill="1" applyBorder="1" applyAlignment="1" applyProtection="1">
      <alignment horizontal="center"/>
    </xf>
    <xf numFmtId="0" fontId="0" fillId="0" borderId="0" xfId="0" applyBorder="1" applyAlignment="1" applyProtection="1">
      <alignment vertical="top" wrapText="1"/>
    </xf>
    <xf numFmtId="1" fontId="33" fillId="7" borderId="13" xfId="0" applyNumberFormat="1" applyFont="1" applyFill="1" applyBorder="1" applyAlignment="1" applyProtection="1">
      <alignment horizontal="center"/>
    </xf>
    <xf numFmtId="49" fontId="38" fillId="0" borderId="0" xfId="0" applyNumberFormat="1" applyFont="1" applyBorder="1" applyAlignment="1" applyProtection="1">
      <alignment horizontal="center" vertical="top" wrapText="1"/>
    </xf>
    <xf numFmtId="0" fontId="0" fillId="0" borderId="0" xfId="0" applyBorder="1" applyProtection="1"/>
    <xf numFmtId="0" fontId="37" fillId="0" borderId="0" xfId="0" applyFont="1" applyBorder="1" applyAlignment="1" applyProtection="1">
      <alignment horizontal="right" wrapText="1"/>
    </xf>
    <xf numFmtId="1" fontId="28" fillId="0" borderId="0" xfId="0" applyNumberFormat="1" applyFont="1" applyFill="1" applyAlignment="1" applyProtection="1">
      <alignment horizontal="center"/>
    </xf>
    <xf numFmtId="2" fontId="33" fillId="7" borderId="13" xfId="0" applyNumberFormat="1" applyFont="1" applyFill="1" applyBorder="1" applyAlignment="1" applyProtection="1">
      <alignment horizontal="center"/>
    </xf>
    <xf numFmtId="0" fontId="0" fillId="0" borderId="0" xfId="0" applyAlignment="1" applyProtection="1">
      <alignment horizontal="center"/>
    </xf>
    <xf numFmtId="0" fontId="39" fillId="0" borderId="0" xfId="0" applyFont="1" applyAlignment="1" applyProtection="1"/>
    <xf numFmtId="0" fontId="33" fillId="0" borderId="0" xfId="0" applyFont="1" applyBorder="1" applyAlignment="1" applyProtection="1">
      <alignment horizontal="right" wrapText="1"/>
    </xf>
    <xf numFmtId="2" fontId="33" fillId="0" borderId="0" xfId="0" applyNumberFormat="1" applyFont="1" applyBorder="1" applyAlignment="1" applyProtection="1">
      <alignment horizontal="center"/>
    </xf>
    <xf numFmtId="0" fontId="37" fillId="0" borderId="7" xfId="0" applyFont="1" applyFill="1" applyBorder="1" applyAlignment="1" applyProtection="1">
      <alignment horizontal="center" vertical="center" wrapText="1"/>
    </xf>
    <xf numFmtId="0" fontId="39" fillId="0" borderId="0" xfId="0" applyFont="1" applyFill="1" applyAlignment="1" applyProtection="1">
      <alignment wrapText="1"/>
    </xf>
    <xf numFmtId="0" fontId="39" fillId="0" borderId="0" xfId="0" applyFont="1" applyFill="1" applyAlignment="1" applyProtection="1">
      <alignment horizontal="left" vertical="center"/>
    </xf>
    <xf numFmtId="0" fontId="39" fillId="0" borderId="0" xfId="0" applyFont="1" applyFill="1" applyAlignment="1" applyProtection="1"/>
    <xf numFmtId="1" fontId="28" fillId="0" borderId="35" xfId="0" applyNumberFormat="1" applyFont="1" applyFill="1" applyBorder="1" applyAlignment="1" applyProtection="1">
      <alignment horizontal="center"/>
    </xf>
    <xf numFmtId="0" fontId="35" fillId="0" borderId="0" xfId="0" applyFont="1" applyFill="1" applyBorder="1" applyAlignment="1" applyProtection="1">
      <alignment vertical="top"/>
    </xf>
    <xf numFmtId="0" fontId="0" fillId="3" borderId="0" xfId="0" applyFill="1" applyAlignment="1">
      <alignment horizontal="left" vertical="center"/>
    </xf>
    <xf numFmtId="0" fontId="46" fillId="6" borderId="7" xfId="0" applyFont="1" applyFill="1" applyBorder="1" applyAlignment="1" applyProtection="1">
      <alignment vertical="center" wrapText="1" shrinkToFit="1"/>
      <protection locked="0"/>
    </xf>
    <xf numFmtId="0" fontId="8" fillId="7" borderId="14" xfId="0" applyFont="1" applyFill="1" applyBorder="1" applyAlignment="1">
      <alignment horizontal="center" vertical="center"/>
    </xf>
    <xf numFmtId="2" fontId="8" fillId="7" borderId="14" xfId="0" applyNumberFormat="1" applyFont="1" applyFill="1" applyBorder="1" applyAlignment="1">
      <alignment horizontal="center" vertical="center"/>
    </xf>
    <xf numFmtId="0" fontId="36" fillId="0" borderId="0" xfId="0" applyFont="1" applyBorder="1" applyAlignment="1" applyProtection="1">
      <alignment horizontal="right" vertical="center" wrapText="1"/>
    </xf>
    <xf numFmtId="0" fontId="36" fillId="0" borderId="0" xfId="0" applyFont="1" applyAlignment="1" applyProtection="1">
      <alignment horizontal="right" vertical="center" wrapText="1"/>
    </xf>
    <xf numFmtId="0" fontId="46" fillId="0" borderId="7" xfId="0" applyFont="1" applyFill="1" applyBorder="1" applyAlignment="1" applyProtection="1">
      <alignment vertical="center" wrapText="1" shrinkToFit="1"/>
    </xf>
    <xf numFmtId="0" fontId="42" fillId="7" borderId="27" xfId="0" applyFont="1" applyFill="1" applyBorder="1" applyAlignment="1" applyProtection="1">
      <alignment horizontal="center" vertical="center"/>
    </xf>
    <xf numFmtId="0" fontId="0" fillId="0" borderId="7" xfId="0" applyBorder="1" applyProtection="1"/>
    <xf numFmtId="0" fontId="36" fillId="0" borderId="36" xfId="1" applyFont="1" applyBorder="1" applyAlignment="1" applyProtection="1">
      <alignment horizontal="center" vertical="top"/>
    </xf>
    <xf numFmtId="1" fontId="29" fillId="7" borderId="41" xfId="1" applyNumberFormat="1" applyFill="1" applyBorder="1" applyAlignment="1" applyProtection="1">
      <alignment horizontal="center" vertical="top"/>
    </xf>
    <xf numFmtId="0" fontId="36" fillId="0" borderId="37" xfId="1" applyFont="1" applyBorder="1" applyAlignment="1" applyProtection="1">
      <alignment horizontal="center" vertical="top"/>
    </xf>
    <xf numFmtId="0" fontId="36" fillId="0" borderId="38" xfId="1" applyFont="1" applyBorder="1" applyAlignment="1" applyProtection="1">
      <alignment horizontal="center" vertical="top"/>
    </xf>
    <xf numFmtId="0" fontId="33" fillId="0" borderId="0" xfId="1" applyFont="1" applyAlignment="1" applyProtection="1">
      <alignment horizontal="center"/>
    </xf>
    <xf numFmtId="0" fontId="29" fillId="0" borderId="0" xfId="1" applyProtection="1"/>
    <xf numFmtId="0" fontId="29" fillId="0" borderId="0" xfId="1" applyBorder="1" applyAlignment="1" applyProtection="1">
      <alignment vertical="top" wrapText="1"/>
    </xf>
    <xf numFmtId="49" fontId="38" fillId="0" borderId="0" xfId="1" applyNumberFormat="1" applyFont="1" applyBorder="1" applyAlignment="1" applyProtection="1">
      <alignment horizontal="center" vertical="top" wrapText="1"/>
    </xf>
    <xf numFmtId="0" fontId="29" fillId="0" borderId="0" xfId="1" applyBorder="1" applyProtection="1"/>
    <xf numFmtId="0" fontId="40" fillId="0" borderId="0" xfId="1" applyFont="1" applyBorder="1" applyAlignment="1" applyProtection="1">
      <alignment vertical="top" wrapText="1"/>
    </xf>
    <xf numFmtId="0" fontId="36" fillId="0" borderId="0" xfId="1" applyFont="1" applyBorder="1" applyAlignment="1" applyProtection="1">
      <alignment horizontal="right" wrapText="1"/>
    </xf>
    <xf numFmtId="0" fontId="39" fillId="0" borderId="0" xfId="1" applyFont="1" applyAlignment="1" applyProtection="1"/>
    <xf numFmtId="0" fontId="33" fillId="0" borderId="0" xfId="1" applyFont="1" applyBorder="1" applyAlignment="1" applyProtection="1"/>
    <xf numFmtId="0" fontId="29" fillId="0" borderId="0" xfId="1" applyBorder="1" applyAlignment="1" applyProtection="1"/>
    <xf numFmtId="0" fontId="39" fillId="0" borderId="0" xfId="1" applyFont="1" applyBorder="1" applyAlignment="1" applyProtection="1"/>
    <xf numFmtId="0" fontId="48" fillId="6" borderId="27" xfId="0" applyFont="1" applyFill="1" applyBorder="1" applyAlignment="1" applyProtection="1">
      <alignment horizontal="center" vertical="center"/>
      <protection locked="0"/>
    </xf>
    <xf numFmtId="0" fontId="48" fillId="6" borderId="14" xfId="0" applyFont="1" applyFill="1" applyBorder="1" applyAlignment="1" applyProtection="1">
      <alignment horizontal="center" vertical="center"/>
      <protection locked="0"/>
    </xf>
    <xf numFmtId="0" fontId="47" fillId="0" borderId="0" xfId="0" applyFont="1" applyFill="1" applyBorder="1" applyAlignment="1" applyProtection="1">
      <alignment horizontal="center" vertical="center"/>
      <protection locked="0"/>
    </xf>
    <xf numFmtId="2" fontId="3" fillId="0" borderId="0" xfId="0" applyNumberFormat="1" applyFont="1" applyFill="1" applyBorder="1" applyAlignment="1">
      <alignment horizontal="center" vertical="center"/>
    </xf>
    <xf numFmtId="2" fontId="3" fillId="0" borderId="7" xfId="0" applyNumberFormat="1" applyFont="1" applyFill="1" applyBorder="1" applyAlignment="1">
      <alignment horizontal="center" vertical="center"/>
    </xf>
    <xf numFmtId="2" fontId="3" fillId="7" borderId="10" xfId="0" applyNumberFormat="1" applyFont="1" applyFill="1" applyBorder="1" applyAlignment="1">
      <alignment horizontal="center" vertical="center"/>
    </xf>
    <xf numFmtId="2" fontId="4" fillId="7" borderId="18" xfId="0" applyNumberFormat="1" applyFont="1" applyFill="1" applyBorder="1" applyAlignment="1">
      <alignment horizontal="center" vertical="center"/>
    </xf>
    <xf numFmtId="0" fontId="36" fillId="0" borderId="0" xfId="1" applyFont="1" applyFill="1" applyBorder="1" applyAlignment="1" applyProtection="1">
      <alignment horizontal="right" wrapText="1"/>
    </xf>
    <xf numFmtId="0" fontId="41" fillId="0" borderId="0" xfId="1" applyFont="1" applyFill="1" applyBorder="1" applyProtection="1"/>
    <xf numFmtId="2" fontId="43" fillId="0" borderId="0" xfId="0" applyNumberFormat="1" applyFont="1" applyFill="1" applyBorder="1" applyAlignment="1" applyProtection="1">
      <alignment horizontal="center"/>
    </xf>
    <xf numFmtId="2" fontId="42" fillId="0" borderId="0" xfId="1" applyNumberFormat="1" applyFont="1" applyFill="1" applyBorder="1" applyAlignment="1" applyProtection="1">
      <alignment horizontal="center"/>
    </xf>
    <xf numFmtId="165" fontId="29" fillId="0" borderId="0" xfId="1" applyNumberFormat="1" applyFill="1" applyBorder="1" applyProtection="1"/>
    <xf numFmtId="1" fontId="33" fillId="7" borderId="9" xfId="0" applyNumberFormat="1" applyFont="1" applyFill="1" applyBorder="1" applyAlignment="1" applyProtection="1">
      <alignment horizontal="center"/>
    </xf>
    <xf numFmtId="2" fontId="42" fillId="7" borderId="7" xfId="0" applyNumberFormat="1" applyFont="1" applyFill="1" applyBorder="1" applyAlignment="1" applyProtection="1">
      <alignment horizontal="center"/>
    </xf>
    <xf numFmtId="1" fontId="28" fillId="0" borderId="2" xfId="0" applyNumberFormat="1" applyFont="1" applyFill="1" applyBorder="1" applyAlignment="1" applyProtection="1">
      <alignment horizontal="center"/>
    </xf>
    <xf numFmtId="2" fontId="42" fillId="0" borderId="0" xfId="0" applyNumberFormat="1" applyFont="1" applyAlignment="1" applyProtection="1">
      <alignment horizontal="center"/>
    </xf>
    <xf numFmtId="1" fontId="49" fillId="0" borderId="27" xfId="1" applyNumberFormat="1" applyFont="1" applyBorder="1" applyAlignment="1" applyProtection="1">
      <alignment horizontal="center" vertical="top"/>
      <protection locked="0"/>
    </xf>
    <xf numFmtId="0" fontId="8" fillId="7" borderId="20" xfId="0" applyFont="1" applyFill="1" applyBorder="1" applyAlignment="1" applyProtection="1">
      <alignment horizontal="center" vertical="center"/>
    </xf>
    <xf numFmtId="0" fontId="0" fillId="0" borderId="0" xfId="0" applyNumberFormat="1" applyAlignment="1" applyProtection="1">
      <alignment horizontal="left"/>
    </xf>
    <xf numFmtId="49" fontId="0" fillId="0" borderId="0" xfId="0" applyNumberFormat="1" applyAlignment="1" applyProtection="1">
      <alignment horizontal="left"/>
    </xf>
    <xf numFmtId="0" fontId="8" fillId="7" borderId="20" xfId="0" applyNumberFormat="1" applyFont="1" applyFill="1" applyBorder="1" applyAlignment="1" applyProtection="1">
      <alignment horizontal="center" vertical="center"/>
    </xf>
    <xf numFmtId="2" fontId="50" fillId="0" borderId="0" xfId="0" applyNumberFormat="1" applyFont="1" applyAlignment="1" applyProtection="1">
      <alignment horizontal="center"/>
    </xf>
    <xf numFmtId="164" fontId="8" fillId="9" borderId="14" xfId="0" applyNumberFormat="1" applyFont="1" applyFill="1" applyBorder="1" applyAlignment="1" applyProtection="1">
      <alignment horizontal="left"/>
      <protection locked="0"/>
    </xf>
    <xf numFmtId="0" fontId="16" fillId="5" borderId="14" xfId="0" applyFont="1" applyFill="1" applyBorder="1" applyAlignment="1">
      <alignment horizontal="center" wrapText="1"/>
    </xf>
    <xf numFmtId="0" fontId="16" fillId="2" borderId="10" xfId="0" applyFont="1" applyFill="1" applyBorder="1" applyAlignment="1">
      <alignment horizontal="center"/>
    </xf>
    <xf numFmtId="0" fontId="4" fillId="0" borderId="7" xfId="0" applyFont="1" applyBorder="1"/>
    <xf numFmtId="0" fontId="1" fillId="0" borderId="7" xfId="0" applyFont="1" applyBorder="1"/>
    <xf numFmtId="0" fontId="1" fillId="0" borderId="10" xfId="0" applyFont="1" applyBorder="1"/>
    <xf numFmtId="0" fontId="1" fillId="0" borderId="12" xfId="0" applyFont="1" applyBorder="1"/>
    <xf numFmtId="0" fontId="5" fillId="0" borderId="0" xfId="0" applyFont="1"/>
    <xf numFmtId="0" fontId="12" fillId="0" borderId="15" xfId="0" applyFont="1" applyBorder="1"/>
    <xf numFmtId="0" fontId="1" fillId="0" borderId="16" xfId="0" applyFont="1" applyBorder="1"/>
    <xf numFmtId="0" fontId="1" fillId="0" borderId="17" xfId="0" applyFont="1" applyBorder="1"/>
    <xf numFmtId="0" fontId="1" fillId="0" borderId="11" xfId="0" applyFont="1" applyBorder="1"/>
    <xf numFmtId="0" fontId="1" fillId="2" borderId="0" xfId="0" applyFont="1" applyFill="1"/>
    <xf numFmtId="0" fontId="4" fillId="0" borderId="0" xfId="0" applyFont="1" applyAlignment="1">
      <alignment horizontal="left"/>
    </xf>
    <xf numFmtId="0" fontId="4" fillId="0" borderId="0" xfId="0" applyFont="1"/>
    <xf numFmtId="0" fontId="1" fillId="0" borderId="0" xfId="0" applyFont="1" applyAlignment="1" applyProtection="1">
      <alignment horizontal="center" vertical="center"/>
      <protection locked="0"/>
    </xf>
    <xf numFmtId="0" fontId="1" fillId="7" borderId="0" xfId="0" applyFont="1" applyFill="1" applyAlignment="1">
      <alignment horizontal="center" vertical="center"/>
    </xf>
    <xf numFmtId="0" fontId="12" fillId="0" borderId="0" xfId="0" applyFont="1"/>
    <xf numFmtId="0" fontId="1" fillId="0" borderId="0" xfId="0" applyFont="1" applyAlignment="1">
      <alignment vertical="top" wrapText="1"/>
    </xf>
    <xf numFmtId="0" fontId="12" fillId="0" borderId="7" xfId="0" applyFont="1" applyBorder="1"/>
    <xf numFmtId="0" fontId="15" fillId="0" borderId="7" xfId="0" applyFont="1" applyBorder="1"/>
    <xf numFmtId="0" fontId="1" fillId="0" borderId="0" xfId="0" applyFont="1" applyAlignment="1">
      <alignment horizontal="center" vertical="center"/>
    </xf>
    <xf numFmtId="0" fontId="27" fillId="0" borderId="0" xfId="0" applyFont="1"/>
    <xf numFmtId="0" fontId="13" fillId="0" borderId="0" xfId="0" applyFont="1"/>
    <xf numFmtId="0" fontId="14" fillId="0" borderId="0" xfId="0" applyFont="1"/>
    <xf numFmtId="49" fontId="4" fillId="0" borderId="21" xfId="0" applyNumberFormat="1" applyFont="1" applyBorder="1"/>
    <xf numFmtId="0" fontId="4" fillId="0" borderId="12" xfId="0" applyFont="1" applyBorder="1"/>
    <xf numFmtId="0" fontId="1" fillId="0" borderId="22" xfId="0" applyFont="1" applyBorder="1"/>
    <xf numFmtId="0" fontId="1" fillId="0" borderId="23" xfId="0" applyFont="1" applyBorder="1"/>
    <xf numFmtId="0" fontId="1" fillId="0" borderId="24" xfId="0" applyFont="1" applyBorder="1"/>
    <xf numFmtId="0" fontId="1" fillId="0" borderId="0" xfId="0" applyFont="1" applyAlignment="1">
      <alignment vertical="center"/>
    </xf>
    <xf numFmtId="0" fontId="1" fillId="0" borderId="0" xfId="0" applyFont="1" applyAlignment="1">
      <alignment horizontal="left" vertical="center" wrapText="1"/>
    </xf>
    <xf numFmtId="0" fontId="1" fillId="0" borderId="25" xfId="0" applyFont="1" applyBorder="1"/>
    <xf numFmtId="0" fontId="15" fillId="0" borderId="11" xfId="0" applyFont="1" applyBorder="1" applyAlignment="1">
      <alignment horizontal="left" vertical="top" wrapText="1"/>
    </xf>
    <xf numFmtId="0" fontId="1" fillId="0" borderId="26" xfId="0" applyFont="1" applyBorder="1"/>
    <xf numFmtId="0" fontId="17" fillId="0" borderId="10" xfId="0" applyFont="1" applyBorder="1"/>
    <xf numFmtId="0" fontId="17" fillId="0" borderId="19" xfId="0" applyFont="1" applyBorder="1"/>
    <xf numFmtId="49" fontId="17" fillId="0" borderId="10" xfId="0" applyNumberFormat="1" applyFont="1" applyBorder="1"/>
    <xf numFmtId="0" fontId="17" fillId="2" borderId="0" xfId="0" applyFont="1" applyFill="1"/>
    <xf numFmtId="0" fontId="4" fillId="2" borderId="9" xfId="0" applyFont="1" applyFill="1" applyBorder="1" applyAlignment="1">
      <alignment horizontal="center" vertical="center"/>
    </xf>
    <xf numFmtId="0" fontId="5" fillId="0" borderId="12" xfId="0" applyFont="1" applyBorder="1" applyAlignment="1">
      <alignment horizontal="center" wrapText="1"/>
    </xf>
    <xf numFmtId="2" fontId="1" fillId="0" borderId="12" xfId="0" applyNumberFormat="1" applyFont="1" applyBorder="1" applyAlignment="1">
      <alignment horizontal="center" vertical="center"/>
    </xf>
    <xf numFmtId="9" fontId="1" fillId="0" borderId="12" xfId="0" applyNumberFormat="1" applyFont="1" applyBorder="1" applyAlignment="1">
      <alignment horizontal="center" vertical="center"/>
    </xf>
    <xf numFmtId="0" fontId="1" fillId="0" borderId="18" xfId="0" applyFont="1" applyBorder="1"/>
    <xf numFmtId="0" fontId="4" fillId="0" borderId="13" xfId="0" applyFont="1" applyBorder="1"/>
    <xf numFmtId="0" fontId="1" fillId="0" borderId="13" xfId="0" applyFont="1" applyBorder="1"/>
    <xf numFmtId="9" fontId="5" fillId="0" borderId="13" xfId="0" applyNumberFormat="1" applyFont="1" applyBorder="1" applyAlignment="1">
      <alignment horizontal="center"/>
    </xf>
    <xf numFmtId="0" fontId="1" fillId="0" borderId="13" xfId="0" applyFont="1" applyBorder="1" applyAlignment="1">
      <alignment vertical="top"/>
    </xf>
    <xf numFmtId="0" fontId="51" fillId="0" borderId="7" xfId="0" applyFont="1" applyBorder="1" applyAlignment="1" applyProtection="1">
      <alignment vertical="top" wrapText="1"/>
      <protection locked="0"/>
    </xf>
    <xf numFmtId="0" fontId="1" fillId="0" borderId="10" xfId="0" applyFont="1" applyFill="1" applyBorder="1" applyAlignment="1" applyProtection="1">
      <alignment horizontal="left"/>
      <protection locked="0"/>
    </xf>
    <xf numFmtId="0" fontId="1" fillId="2" borderId="2" xfId="0" applyFont="1" applyFill="1" applyBorder="1"/>
    <xf numFmtId="0" fontId="14" fillId="2" borderId="2" xfId="0" applyFont="1" applyFill="1" applyBorder="1" applyAlignment="1">
      <alignment horizontal="center" vertical="center"/>
    </xf>
    <xf numFmtId="0" fontId="2" fillId="2" borderId="2" xfId="0" applyFont="1" applyFill="1" applyBorder="1" applyAlignment="1">
      <alignment horizontal="center" vertical="center"/>
    </xf>
    <xf numFmtId="0" fontId="48" fillId="7" borderId="9" xfId="0" applyFont="1" applyFill="1" applyBorder="1" applyAlignment="1">
      <alignment horizontal="center"/>
    </xf>
    <xf numFmtId="0" fontId="1" fillId="0" borderId="7" xfId="0" applyFont="1" applyBorder="1" applyAlignment="1">
      <alignment vertical="top" wrapText="1"/>
    </xf>
    <xf numFmtId="0" fontId="4" fillId="0" borderId="0" xfId="0" applyFont="1" applyBorder="1" applyAlignment="1">
      <alignment vertical="top" wrapText="1"/>
    </xf>
    <xf numFmtId="0" fontId="4" fillId="0" borderId="2" xfId="0" applyFont="1" applyBorder="1" applyAlignment="1">
      <alignment vertical="top"/>
    </xf>
    <xf numFmtId="2" fontId="1" fillId="0" borderId="0" xfId="0" applyNumberFormat="1" applyFont="1" applyFill="1" applyBorder="1" applyAlignment="1" applyProtection="1">
      <alignment horizontal="center" vertical="center"/>
    </xf>
    <xf numFmtId="0" fontId="1" fillId="0" borderId="0" xfId="0" applyFont="1" applyFill="1" applyBorder="1" applyAlignment="1">
      <alignment horizontal="center" vertical="center"/>
    </xf>
    <xf numFmtId="0" fontId="52" fillId="0" borderId="0" xfId="0" applyFont="1" applyProtection="1"/>
    <xf numFmtId="0" fontId="2" fillId="0" borderId="0" xfId="0" applyFont="1" applyAlignment="1" applyProtection="1">
      <alignment vertical="center"/>
    </xf>
    <xf numFmtId="0" fontId="52" fillId="0" borderId="0" xfId="0" applyFont="1" applyAlignment="1" applyProtection="1">
      <alignment horizontal="right" vertical="center"/>
    </xf>
    <xf numFmtId="0" fontId="52" fillId="0" borderId="7" xfId="0" applyFont="1" applyBorder="1" applyAlignment="1" applyProtection="1">
      <alignment vertical="center"/>
    </xf>
    <xf numFmtId="0" fontId="52" fillId="0" borderId="7" xfId="0" applyFont="1" applyBorder="1" applyProtection="1"/>
    <xf numFmtId="0" fontId="16" fillId="0" borderId="44" xfId="0" applyFont="1" applyBorder="1" applyAlignment="1" applyProtection="1">
      <alignment vertical="center" wrapText="1"/>
    </xf>
    <xf numFmtId="0" fontId="16" fillId="0" borderId="45" xfId="0" applyFont="1" applyBorder="1" applyAlignment="1" applyProtection="1">
      <alignment horizontal="center" vertical="center" wrapText="1"/>
    </xf>
    <xf numFmtId="0" fontId="1" fillId="0" borderId="45" xfId="0" applyFont="1" applyBorder="1" applyAlignment="1" applyProtection="1">
      <alignment horizontal="center" vertical="center" wrapText="1"/>
    </xf>
    <xf numFmtId="0" fontId="17" fillId="0" borderId="44" xfId="0" applyFont="1" applyBorder="1" applyAlignment="1" applyProtection="1">
      <alignment horizontal="center" vertical="center" wrapText="1"/>
    </xf>
    <xf numFmtId="0" fontId="1" fillId="0" borderId="46" xfId="0" applyFont="1" applyBorder="1" applyAlignment="1" applyProtection="1">
      <alignment horizontal="center" vertical="center" wrapText="1"/>
    </xf>
    <xf numFmtId="0" fontId="17" fillId="0" borderId="45" xfId="0" applyFont="1" applyBorder="1" applyAlignment="1" applyProtection="1">
      <alignment horizontal="center" vertical="center" wrapText="1"/>
    </xf>
    <xf numFmtId="0" fontId="8" fillId="0" borderId="46" xfId="0" applyFont="1" applyBorder="1" applyAlignment="1" applyProtection="1">
      <alignment horizontal="center" vertical="center" wrapText="1"/>
    </xf>
    <xf numFmtId="0" fontId="57" fillId="0" borderId="44" xfId="0" applyFont="1" applyBorder="1" applyAlignment="1" applyProtection="1">
      <alignment horizontal="center" vertical="center" wrapText="1"/>
    </xf>
    <xf numFmtId="0" fontId="57" fillId="0" borderId="44" xfId="0" applyFont="1" applyFill="1" applyBorder="1" applyAlignment="1" applyProtection="1">
      <alignment horizontal="center" vertical="center" wrapText="1"/>
    </xf>
    <xf numFmtId="0" fontId="52" fillId="0" borderId="0" xfId="0" applyFont="1" applyFill="1" applyBorder="1" applyProtection="1"/>
    <xf numFmtId="0" fontId="57" fillId="0" borderId="13" xfId="0"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wrapText="1"/>
    </xf>
    <xf numFmtId="0" fontId="16" fillId="0" borderId="13" xfId="0" applyFont="1" applyFill="1" applyBorder="1" applyAlignment="1" applyProtection="1">
      <alignment horizontal="center" vertical="center" wrapText="1"/>
    </xf>
    <xf numFmtId="0" fontId="52" fillId="0" borderId="0" xfId="0" applyFont="1" applyFill="1" applyProtection="1"/>
    <xf numFmtId="0" fontId="58" fillId="10" borderId="47" xfId="0" applyFont="1" applyFill="1" applyBorder="1" applyAlignment="1" applyProtection="1">
      <alignment horizontal="center" vertical="center" wrapText="1"/>
    </xf>
    <xf numFmtId="0" fontId="16" fillId="0" borderId="0" xfId="0" applyFont="1" applyFill="1" applyBorder="1" applyAlignment="1" applyProtection="1">
      <alignment vertical="center" wrapText="1"/>
    </xf>
    <xf numFmtId="0" fontId="55" fillId="0" borderId="0" xfId="0" applyFont="1" applyAlignment="1" applyProtection="1">
      <alignment vertical="center"/>
    </xf>
    <xf numFmtId="0" fontId="52" fillId="0" borderId="0" xfId="0" applyFont="1" applyAlignment="1" applyProtection="1">
      <alignment vertical="center"/>
    </xf>
    <xf numFmtId="0" fontId="52" fillId="0" borderId="37" xfId="0" applyFont="1" applyBorder="1" applyAlignment="1" applyProtection="1">
      <alignment horizontal="center" vertical="center"/>
    </xf>
    <xf numFmtId="0" fontId="52" fillId="0" borderId="0" xfId="0" quotePrefix="1" applyFont="1" applyProtection="1"/>
    <xf numFmtId="0" fontId="52" fillId="0" borderId="38" xfId="0" applyFont="1" applyBorder="1" applyAlignment="1" applyProtection="1">
      <alignment horizontal="center" vertical="center"/>
    </xf>
    <xf numFmtId="0" fontId="59" fillId="10" borderId="47" xfId="0" applyNumberFormat="1" applyFont="1" applyFill="1" applyBorder="1" applyAlignment="1" applyProtection="1">
      <alignment horizontal="center" vertical="center" wrapText="1"/>
    </xf>
    <xf numFmtId="0" fontId="1" fillId="6" borderId="19" xfId="0" applyFont="1" applyFill="1" applyBorder="1" applyAlignment="1" applyProtection="1">
      <alignment horizontal="center"/>
      <protection locked="0"/>
    </xf>
    <xf numFmtId="0" fontId="1" fillId="6" borderId="10" xfId="0" applyFont="1" applyFill="1" applyBorder="1" applyAlignment="1" applyProtection="1">
      <alignment horizontal="center"/>
      <protection locked="0"/>
    </xf>
    <xf numFmtId="0" fontId="1" fillId="0" borderId="0" xfId="0" applyFont="1" applyFill="1" applyBorder="1" applyAlignment="1">
      <alignment horizontal="right"/>
    </xf>
    <xf numFmtId="0" fontId="58" fillId="0" borderId="2" xfId="0" applyFont="1" applyFill="1" applyBorder="1" applyAlignment="1" applyProtection="1">
      <alignment horizontal="center" vertical="center" wrapText="1"/>
    </xf>
    <xf numFmtId="0" fontId="59" fillId="0" borderId="2" xfId="0" applyNumberFormat="1" applyFont="1" applyFill="1" applyBorder="1" applyAlignment="1" applyProtection="1">
      <alignment horizontal="center" vertical="center" wrapText="1"/>
    </xf>
    <xf numFmtId="0" fontId="61" fillId="0" borderId="2" xfId="0" applyFont="1" applyFill="1" applyBorder="1" applyAlignment="1" applyProtection="1">
      <alignment horizontal="center" vertical="center" wrapText="1"/>
    </xf>
    <xf numFmtId="0" fontId="61" fillId="10" borderId="47" xfId="0" applyFont="1" applyFill="1" applyBorder="1" applyAlignment="1" applyProtection="1">
      <alignment horizontal="center" vertical="center" wrapText="1"/>
    </xf>
    <xf numFmtId="166" fontId="52" fillId="0" borderId="0" xfId="0" applyNumberFormat="1" applyFont="1" applyProtection="1"/>
    <xf numFmtId="0" fontId="52" fillId="0" borderId="54" xfId="0" applyFont="1" applyBorder="1" applyProtection="1"/>
    <xf numFmtId="0" fontId="52" fillId="0" borderId="4" xfId="0" applyFont="1" applyBorder="1" applyProtection="1"/>
    <xf numFmtId="0" fontId="52" fillId="0" borderId="5" xfId="0" applyFont="1" applyBorder="1" applyProtection="1"/>
    <xf numFmtId="0" fontId="52" fillId="0" borderId="13" xfId="0" applyFont="1" applyBorder="1" applyProtection="1"/>
    <xf numFmtId="0" fontId="52" fillId="0" borderId="11" xfId="0" applyFont="1" applyBorder="1" applyProtection="1"/>
    <xf numFmtId="0" fontId="1" fillId="7" borderId="0" xfId="0" applyFont="1" applyFill="1" applyBorder="1" applyAlignment="1" applyProtection="1">
      <alignment horizontal="center" vertical="center"/>
    </xf>
    <xf numFmtId="0" fontId="1" fillId="7" borderId="0" xfId="0" applyFont="1" applyFill="1" applyAlignment="1" applyProtection="1">
      <alignment horizontal="center" vertical="center"/>
    </xf>
    <xf numFmtId="2" fontId="16" fillId="7" borderId="13" xfId="0" applyNumberFormat="1" applyFont="1" applyFill="1" applyBorder="1" applyAlignment="1">
      <alignment horizontal="center"/>
    </xf>
    <xf numFmtId="0" fontId="52" fillId="0" borderId="14" xfId="0" applyFont="1" applyBorder="1" applyAlignment="1" applyProtection="1">
      <alignment horizontal="left" vertical="top" wrapText="1"/>
    </xf>
    <xf numFmtId="0" fontId="52" fillId="0" borderId="48" xfId="0" applyFont="1" applyBorder="1" applyAlignment="1" applyProtection="1">
      <alignment horizontal="left" vertical="top" wrapText="1"/>
    </xf>
    <xf numFmtId="0" fontId="64" fillId="0" borderId="55" xfId="0" applyFont="1" applyBorder="1" applyAlignment="1" applyProtection="1">
      <alignment horizontal="left" vertical="top" wrapText="1"/>
    </xf>
    <xf numFmtId="0" fontId="64" fillId="0" borderId="10" xfId="0" applyFont="1" applyBorder="1" applyAlignment="1" applyProtection="1">
      <alignment horizontal="left" vertical="top" wrapText="1"/>
    </xf>
    <xf numFmtId="0" fontId="64" fillId="0" borderId="51" xfId="0" applyFont="1" applyBorder="1" applyAlignment="1" applyProtection="1">
      <alignment horizontal="left" vertical="top" wrapText="1"/>
    </xf>
    <xf numFmtId="0" fontId="64" fillId="0" borderId="10" xfId="0" applyFont="1" applyBorder="1" applyAlignment="1" applyProtection="1">
      <alignment horizontal="left" vertical="top"/>
    </xf>
    <xf numFmtId="0" fontId="64" fillId="0" borderId="51" xfId="0" applyFont="1" applyBorder="1" applyAlignment="1" applyProtection="1">
      <alignment horizontal="left" vertical="top"/>
    </xf>
    <xf numFmtId="0" fontId="52" fillId="0" borderId="49" xfId="0" applyFont="1" applyBorder="1" applyAlignment="1" applyProtection="1">
      <alignment horizontal="left" vertical="top" wrapText="1"/>
    </xf>
    <xf numFmtId="0" fontId="52" fillId="0" borderId="50" xfId="0" applyFont="1" applyBorder="1" applyAlignment="1" applyProtection="1">
      <alignment horizontal="left" vertical="top" wrapText="1"/>
    </xf>
    <xf numFmtId="0" fontId="30" fillId="0" borderId="1" xfId="0" applyFont="1" applyFill="1" applyBorder="1" applyAlignment="1" applyProtection="1">
      <alignment horizontal="left" vertical="top" wrapText="1"/>
    </xf>
    <xf numFmtId="0" fontId="30" fillId="0" borderId="2" xfId="0" applyFont="1" applyFill="1" applyBorder="1" applyAlignment="1" applyProtection="1">
      <alignment horizontal="left" vertical="top" wrapText="1"/>
    </xf>
    <xf numFmtId="0" fontId="30" fillId="0" borderId="3" xfId="0" applyFont="1" applyFill="1" applyBorder="1" applyAlignment="1" applyProtection="1">
      <alignment horizontal="left" vertical="top" wrapText="1"/>
    </xf>
    <xf numFmtId="0" fontId="52" fillId="0" borderId="4" xfId="0" applyFont="1" applyBorder="1" applyAlignment="1" applyProtection="1">
      <alignment horizontal="left" vertical="top"/>
    </xf>
    <xf numFmtId="0" fontId="52" fillId="0" borderId="0" xfId="0" applyFont="1" applyBorder="1" applyAlignment="1" applyProtection="1">
      <alignment horizontal="left" vertical="top"/>
    </xf>
    <xf numFmtId="0" fontId="52" fillId="0" borderId="5" xfId="0" applyFont="1" applyBorder="1" applyAlignment="1" applyProtection="1">
      <alignment horizontal="left" vertical="top"/>
    </xf>
    <xf numFmtId="0" fontId="52" fillId="0" borderId="14" xfId="0" applyFont="1" applyBorder="1" applyAlignment="1" applyProtection="1">
      <alignment horizontal="left" vertical="center" wrapText="1"/>
    </xf>
    <xf numFmtId="0" fontId="52" fillId="0" borderId="48" xfId="0" applyFont="1" applyBorder="1" applyAlignment="1" applyProtection="1">
      <alignment horizontal="left" vertical="center" wrapText="1"/>
    </xf>
    <xf numFmtId="0" fontId="54" fillId="0" borderId="1" xfId="0" applyFont="1" applyBorder="1" applyAlignment="1" applyProtection="1">
      <alignment horizontal="left" vertical="top"/>
    </xf>
    <xf numFmtId="0" fontId="54" fillId="0" borderId="2" xfId="0" applyFont="1" applyBorder="1" applyAlignment="1" applyProtection="1">
      <alignment horizontal="left" vertical="top"/>
    </xf>
    <xf numFmtId="0" fontId="54" fillId="0" borderId="3" xfId="0" applyFont="1" applyBorder="1" applyAlignment="1" applyProtection="1">
      <alignment horizontal="left" vertical="top"/>
    </xf>
    <xf numFmtId="0" fontId="52" fillId="0" borderId="4" xfId="0" applyFont="1" applyBorder="1" applyAlignment="1" applyProtection="1">
      <alignment horizontal="left" vertical="top" wrapText="1"/>
    </xf>
    <xf numFmtId="0" fontId="52" fillId="0" borderId="0" xfId="0" applyFont="1" applyBorder="1" applyAlignment="1" applyProtection="1">
      <alignment horizontal="left" vertical="top" wrapText="1"/>
    </xf>
    <xf numFmtId="0" fontId="52" fillId="0" borderId="5" xfId="0" applyFont="1" applyBorder="1" applyAlignment="1" applyProtection="1">
      <alignment horizontal="left" vertical="top" wrapText="1"/>
    </xf>
    <xf numFmtId="0" fontId="52" fillId="0" borderId="58" xfId="0" applyFont="1" applyBorder="1" applyAlignment="1" applyProtection="1">
      <alignment horizontal="left" vertical="top" wrapText="1"/>
    </xf>
    <xf numFmtId="0" fontId="52" fillId="0" borderId="59" xfId="0" applyFont="1" applyBorder="1" applyAlignment="1" applyProtection="1">
      <alignment horizontal="left" vertical="top" wrapText="1"/>
    </xf>
    <xf numFmtId="0" fontId="52" fillId="0" borderId="58" xfId="0" applyFont="1" applyBorder="1" applyAlignment="1" applyProtection="1">
      <alignment horizontal="left" vertical="top"/>
    </xf>
    <xf numFmtId="0" fontId="52" fillId="0" borderId="59" xfId="0" applyFont="1" applyBorder="1" applyAlignment="1" applyProtection="1">
      <alignment horizontal="left" vertical="top"/>
    </xf>
    <xf numFmtId="0" fontId="52" fillId="0" borderId="25" xfId="0" applyFont="1" applyBorder="1" applyAlignment="1" applyProtection="1">
      <alignment horizontal="right" vertical="center"/>
    </xf>
    <xf numFmtId="0" fontId="52" fillId="0" borderId="11" xfId="0" applyFont="1" applyBorder="1" applyAlignment="1" applyProtection="1">
      <alignment horizontal="right" vertical="center"/>
    </xf>
    <xf numFmtId="0" fontId="66" fillId="0" borderId="11" xfId="2" applyFont="1" applyBorder="1" applyAlignment="1" applyProtection="1">
      <alignment horizontal="center" wrapText="1"/>
    </xf>
    <xf numFmtId="0" fontId="52" fillId="0" borderId="11" xfId="0" applyFont="1" applyBorder="1" applyAlignment="1" applyProtection="1">
      <alignment horizontal="left" vertical="center"/>
    </xf>
    <xf numFmtId="0" fontId="52" fillId="0" borderId="54" xfId="0" applyFont="1" applyBorder="1" applyAlignment="1" applyProtection="1">
      <alignment horizontal="left" vertical="center"/>
    </xf>
    <xf numFmtId="0" fontId="52" fillId="0" borderId="56" xfId="0" applyFont="1" applyBorder="1" applyAlignment="1" applyProtection="1">
      <alignment horizontal="center" vertical="center"/>
    </xf>
    <xf numFmtId="0" fontId="52" fillId="0" borderId="57" xfId="0" applyFont="1" applyBorder="1" applyAlignment="1" applyProtection="1">
      <alignment horizontal="center" vertical="center"/>
    </xf>
    <xf numFmtId="0" fontId="66" fillId="0" borderId="25" xfId="2" applyFont="1" applyBorder="1" applyAlignment="1" applyProtection="1">
      <alignment horizontal="center" vertical="center" wrapText="1"/>
    </xf>
    <xf numFmtId="0" fontId="66" fillId="0" borderId="11" xfId="2" applyFont="1" applyBorder="1" applyAlignment="1" applyProtection="1">
      <alignment horizontal="center" vertical="center" wrapText="1"/>
    </xf>
    <xf numFmtId="0" fontId="66" fillId="0" borderId="25" xfId="2" applyFont="1" applyBorder="1" applyAlignment="1" applyProtection="1">
      <alignment horizontal="center" wrapText="1"/>
    </xf>
    <xf numFmtId="0" fontId="52" fillId="0" borderId="53" xfId="0" applyFont="1" applyBorder="1" applyAlignment="1" applyProtection="1">
      <alignment horizontal="left" vertical="top"/>
    </xf>
    <xf numFmtId="0" fontId="52" fillId="0" borderId="11" xfId="0" applyFont="1" applyBorder="1" applyAlignment="1" applyProtection="1">
      <alignment horizontal="left" vertical="top"/>
    </xf>
    <xf numFmtId="0" fontId="52" fillId="0" borderId="54" xfId="0" applyFont="1" applyBorder="1" applyAlignment="1" applyProtection="1">
      <alignment horizontal="left" vertical="top"/>
    </xf>
    <xf numFmtId="0" fontId="52" fillId="0" borderId="39" xfId="0" applyFont="1" applyBorder="1" applyAlignment="1" applyProtection="1">
      <alignment horizontal="left" vertical="top"/>
    </xf>
    <xf numFmtId="0" fontId="52" fillId="0" borderId="18" xfId="0" applyFont="1" applyBorder="1" applyAlignment="1" applyProtection="1">
      <alignment horizontal="left" vertical="top"/>
    </xf>
    <xf numFmtId="0" fontId="52" fillId="0" borderId="52" xfId="0" applyFont="1" applyBorder="1" applyAlignment="1" applyProtection="1">
      <alignment horizontal="left" vertical="top"/>
    </xf>
    <xf numFmtId="0" fontId="52" fillId="0" borderId="20" xfId="0" applyFont="1" applyBorder="1" applyAlignment="1" applyProtection="1">
      <alignment horizontal="left" vertical="top"/>
    </xf>
    <xf numFmtId="0" fontId="52" fillId="0" borderId="10" xfId="0" applyFont="1" applyBorder="1" applyAlignment="1" applyProtection="1">
      <alignment horizontal="left" vertical="top"/>
    </xf>
    <xf numFmtId="0" fontId="52" fillId="0" borderId="51" xfId="0" applyFont="1" applyBorder="1" applyAlignment="1" applyProtection="1">
      <alignment horizontal="left" vertical="top"/>
    </xf>
    <xf numFmtId="0" fontId="52" fillId="0" borderId="14" xfId="0" applyFont="1" applyBorder="1" applyAlignment="1" applyProtection="1">
      <alignment horizontal="left" vertical="top"/>
    </xf>
    <xf numFmtId="0" fontId="52" fillId="0" borderId="48" xfId="0" applyFont="1" applyBorder="1" applyAlignment="1" applyProtection="1">
      <alignment horizontal="left" vertical="top"/>
    </xf>
    <xf numFmtId="0" fontId="64" fillId="0" borderId="55" xfId="0" applyFont="1" applyFill="1" applyBorder="1" applyAlignment="1" applyProtection="1">
      <alignment horizontal="left" vertical="top" wrapText="1"/>
    </xf>
    <xf numFmtId="0" fontId="64" fillId="0" borderId="10" xfId="0" applyFont="1" applyFill="1" applyBorder="1" applyAlignment="1" applyProtection="1">
      <alignment horizontal="left" vertical="top"/>
    </xf>
    <xf numFmtId="0" fontId="64" fillId="0" borderId="51" xfId="0" applyFont="1" applyFill="1" applyBorder="1" applyAlignment="1" applyProtection="1">
      <alignment horizontal="left" vertical="top"/>
    </xf>
    <xf numFmtId="0" fontId="52" fillId="7" borderId="0" xfId="0" applyFont="1" applyFill="1" applyAlignment="1" applyProtection="1">
      <alignment horizontal="left"/>
    </xf>
    <xf numFmtId="0" fontId="16" fillId="7" borderId="46" xfId="0" applyFont="1" applyFill="1" applyBorder="1" applyAlignment="1" applyProtection="1">
      <alignment horizontal="center" vertical="center" wrapText="1"/>
    </xf>
    <xf numFmtId="0" fontId="16" fillId="7" borderId="44" xfId="0" applyFont="1" applyFill="1" applyBorder="1" applyAlignment="1" applyProtection="1">
      <alignment horizontal="center" vertical="center" wrapText="1"/>
    </xf>
    <xf numFmtId="0" fontId="16" fillId="6" borderId="46" xfId="0" applyFont="1" applyFill="1" applyBorder="1" applyAlignment="1" applyProtection="1">
      <alignment horizontal="center" vertical="center" wrapText="1"/>
      <protection locked="0"/>
    </xf>
    <xf numFmtId="0" fontId="16" fillId="6" borderId="44" xfId="0" applyFont="1" applyFill="1" applyBorder="1" applyAlignment="1" applyProtection="1">
      <alignment horizontal="center" vertical="center" wrapText="1"/>
      <protection locked="0"/>
    </xf>
    <xf numFmtId="0" fontId="53" fillId="0" borderId="42" xfId="0" applyFont="1" applyBorder="1" applyAlignment="1" applyProtection="1">
      <alignment horizontal="center"/>
    </xf>
    <xf numFmtId="0" fontId="53" fillId="0" borderId="13" xfId="0" applyFont="1" applyBorder="1" applyAlignment="1" applyProtection="1">
      <alignment horizontal="center"/>
    </xf>
    <xf numFmtId="0" fontId="53" fillId="0" borderId="43" xfId="0" applyFont="1" applyBorder="1" applyAlignment="1" applyProtection="1">
      <alignment horizontal="center"/>
    </xf>
    <xf numFmtId="0" fontId="54" fillId="0" borderId="0" xfId="0" applyFont="1" applyAlignment="1" applyProtection="1">
      <alignment horizontal="right"/>
    </xf>
    <xf numFmtId="2" fontId="54" fillId="4" borderId="11" xfId="0" applyNumberFormat="1" applyFont="1" applyFill="1" applyBorder="1" applyAlignment="1" applyProtection="1">
      <alignment horizontal="center"/>
    </xf>
    <xf numFmtId="166" fontId="52" fillId="9" borderId="20" xfId="0" applyNumberFormat="1" applyFont="1" applyFill="1" applyBorder="1" applyAlignment="1" applyProtection="1">
      <alignment horizontal="center"/>
      <protection locked="0"/>
    </xf>
    <xf numFmtId="166" fontId="52" fillId="9" borderId="19" xfId="0" applyNumberFormat="1" applyFont="1" applyFill="1" applyBorder="1" applyAlignment="1" applyProtection="1">
      <alignment horizontal="center"/>
      <protection locked="0"/>
    </xf>
    <xf numFmtId="0" fontId="16" fillId="7" borderId="45" xfId="0" applyFont="1" applyFill="1" applyBorder="1" applyAlignment="1" applyProtection="1">
      <alignment horizontal="center" vertical="center" wrapText="1"/>
    </xf>
    <xf numFmtId="0" fontId="16" fillId="6" borderId="45" xfId="0" applyFont="1" applyFill="1" applyBorder="1" applyAlignment="1" applyProtection="1">
      <alignment horizontal="center" vertical="center" wrapText="1"/>
      <protection locked="0"/>
    </xf>
    <xf numFmtId="0" fontId="52" fillId="0" borderId="0" xfId="0" applyFont="1" applyAlignment="1" applyProtection="1">
      <alignment horizontal="left" vertical="top" wrapText="1"/>
    </xf>
    <xf numFmtId="0" fontId="31" fillId="0" borderId="4" xfId="0" applyFont="1" applyFill="1" applyBorder="1" applyAlignment="1" applyProtection="1">
      <alignment horizontal="left" vertical="top" wrapText="1"/>
    </xf>
    <xf numFmtId="0" fontId="31" fillId="0" borderId="0" xfId="0" applyFont="1" applyFill="1" applyBorder="1" applyAlignment="1" applyProtection="1">
      <alignment horizontal="left" vertical="top" wrapText="1"/>
    </xf>
    <xf numFmtId="0" fontId="31" fillId="0" borderId="5" xfId="0" applyFont="1" applyFill="1" applyBorder="1" applyAlignment="1" applyProtection="1">
      <alignment horizontal="left" vertical="top" wrapText="1"/>
    </xf>
    <xf numFmtId="0" fontId="31" fillId="0" borderId="58" xfId="0" applyFont="1" applyFill="1" applyBorder="1" applyAlignment="1" applyProtection="1">
      <alignment horizontal="left" vertical="top" wrapText="1"/>
    </xf>
    <xf numFmtId="0" fontId="31" fillId="0" borderId="58" xfId="0" applyFont="1" applyFill="1" applyBorder="1" applyAlignment="1" applyProtection="1">
      <alignment horizontal="left" vertical="top"/>
    </xf>
    <xf numFmtId="0" fontId="31" fillId="0" borderId="59" xfId="0" applyFont="1" applyFill="1" applyBorder="1" applyAlignment="1" applyProtection="1">
      <alignment horizontal="left" vertical="top"/>
    </xf>
    <xf numFmtId="0" fontId="52" fillId="0" borderId="60" xfId="0" applyFont="1" applyBorder="1" applyAlignment="1" applyProtection="1">
      <alignment horizontal="center" vertical="center"/>
    </xf>
    <xf numFmtId="0" fontId="66" fillId="0" borderId="23" xfId="2" applyFont="1" applyBorder="1" applyAlignment="1" applyProtection="1">
      <alignment horizontal="center" wrapText="1"/>
    </xf>
    <xf numFmtId="0" fontId="66" fillId="0" borderId="0" xfId="2" applyFont="1" applyBorder="1" applyAlignment="1" applyProtection="1">
      <alignment horizontal="center" wrapText="1"/>
    </xf>
    <xf numFmtId="0" fontId="52" fillId="0" borderId="7" xfId="0" applyFont="1" applyBorder="1" applyAlignment="1" applyProtection="1">
      <alignment horizontal="left" vertical="center"/>
    </xf>
    <xf numFmtId="0" fontId="1" fillId="6" borderId="20" xfId="0" applyFont="1" applyFill="1" applyBorder="1" applyAlignment="1" applyProtection="1">
      <alignment horizontal="center"/>
      <protection locked="0"/>
    </xf>
    <xf numFmtId="0" fontId="1" fillId="6" borderId="19" xfId="0" applyFont="1" applyFill="1" applyBorder="1" applyAlignment="1" applyProtection="1">
      <alignment horizontal="center"/>
      <protection locked="0"/>
    </xf>
    <xf numFmtId="0" fontId="63" fillId="0" borderId="12" xfId="0" applyFont="1" applyBorder="1" applyAlignment="1">
      <alignment horizontal="center" vertical="center" wrapText="1"/>
    </xf>
    <xf numFmtId="0" fontId="63" fillId="0" borderId="12" xfId="0" applyFont="1" applyBorder="1" applyAlignment="1">
      <alignment horizontal="center" vertical="center"/>
    </xf>
    <xf numFmtId="0" fontId="63" fillId="0" borderId="0" xfId="0" applyFont="1" applyAlignment="1">
      <alignment horizontal="center" vertical="center"/>
    </xf>
    <xf numFmtId="0" fontId="63" fillId="0" borderId="7" xfId="0" applyFont="1" applyBorder="1" applyAlignment="1">
      <alignment horizontal="center" vertical="center"/>
    </xf>
    <xf numFmtId="0" fontId="1" fillId="0" borderId="25" xfId="0" applyFont="1" applyFill="1" applyBorder="1" applyAlignment="1" applyProtection="1">
      <alignment horizontal="left" vertical="top"/>
      <protection locked="0"/>
    </xf>
    <xf numFmtId="0" fontId="1" fillId="0" borderId="11" xfId="0" applyFont="1" applyFill="1" applyBorder="1" applyAlignment="1" applyProtection="1">
      <alignment horizontal="left" vertical="top"/>
      <protection locked="0"/>
    </xf>
    <xf numFmtId="0" fontId="1" fillId="0" borderId="0" xfId="0" applyFont="1" applyAlignment="1">
      <alignment horizontal="left" vertical="top" wrapText="1"/>
    </xf>
    <xf numFmtId="0" fontId="1" fillId="0" borderId="20" xfId="0" applyFont="1" applyFill="1" applyBorder="1" applyAlignment="1" applyProtection="1">
      <alignment horizontal="left"/>
      <protection locked="0"/>
    </xf>
    <xf numFmtId="0" fontId="1" fillId="0" borderId="10" xfId="0" applyFont="1" applyFill="1" applyBorder="1" applyAlignment="1" applyProtection="1">
      <alignment horizontal="left"/>
      <protection locked="0"/>
    </xf>
    <xf numFmtId="0" fontId="1" fillId="0" borderId="21" xfId="0" applyFont="1" applyFill="1" applyBorder="1" applyAlignment="1" applyProtection="1">
      <alignment horizontal="left"/>
      <protection locked="0"/>
    </xf>
    <xf numFmtId="0" fontId="1" fillId="0" borderId="12" xfId="0" applyFont="1" applyFill="1" applyBorder="1" applyAlignment="1" applyProtection="1">
      <alignment horizontal="left"/>
      <protection locked="0"/>
    </xf>
    <xf numFmtId="0" fontId="4" fillId="0" borderId="0" xfId="0" applyFont="1" applyAlignment="1">
      <alignment horizontal="left" vertical="top" wrapText="1"/>
    </xf>
    <xf numFmtId="0" fontId="1" fillId="0" borderId="23" xfId="0" applyFont="1" applyFill="1" applyBorder="1" applyAlignment="1" applyProtection="1">
      <alignment horizontal="left"/>
      <protection locked="0"/>
    </xf>
    <xf numFmtId="0" fontId="1" fillId="0" borderId="0" xfId="0" applyFont="1" applyFill="1" applyBorder="1" applyAlignment="1" applyProtection="1">
      <alignment horizontal="left"/>
      <protection locked="0"/>
    </xf>
    <xf numFmtId="0" fontId="6" fillId="2" borderId="2"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15" fillId="0" borderId="23"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4" fillId="0" borderId="2" xfId="0" applyFont="1" applyBorder="1" applyAlignment="1">
      <alignment horizontal="left" vertical="top" wrapText="1"/>
    </xf>
    <xf numFmtId="0" fontId="5" fillId="0" borderId="20" xfId="0" applyFont="1" applyFill="1" applyBorder="1" applyAlignment="1" applyProtection="1">
      <alignment horizontal="left"/>
      <protection locked="0"/>
    </xf>
    <xf numFmtId="0" fontId="5" fillId="0" borderId="19" xfId="0" applyFont="1" applyFill="1" applyBorder="1" applyAlignment="1" applyProtection="1">
      <alignment horizontal="left"/>
      <protection locked="0"/>
    </xf>
    <xf numFmtId="0" fontId="4" fillId="5" borderId="20" xfId="0" applyFont="1" applyFill="1" applyBorder="1" applyAlignment="1">
      <alignment horizontal="center" wrapText="1"/>
    </xf>
    <xf numFmtId="0" fontId="4" fillId="5" borderId="19" xfId="0" applyFont="1" applyFill="1" applyBorder="1" applyAlignment="1">
      <alignment horizontal="center"/>
    </xf>
    <xf numFmtId="0" fontId="37" fillId="0" borderId="25" xfId="1" applyFont="1" applyBorder="1" applyAlignment="1" applyProtection="1">
      <alignment horizontal="left" vertical="top" wrapText="1" shrinkToFit="1"/>
      <protection locked="0"/>
    </xf>
    <xf numFmtId="0" fontId="37" fillId="0" borderId="11" xfId="1" applyFont="1" applyBorder="1" applyAlignment="1" applyProtection="1">
      <alignment horizontal="left" vertical="top" wrapText="1" shrinkToFit="1"/>
      <protection locked="0"/>
    </xf>
    <xf numFmtId="0" fontId="37" fillId="0" borderId="26" xfId="1" applyFont="1" applyBorder="1" applyAlignment="1" applyProtection="1">
      <alignment horizontal="left" vertical="top" wrapText="1" shrinkToFit="1"/>
      <protection locked="0"/>
    </xf>
    <xf numFmtId="0" fontId="30" fillId="0" borderId="0" xfId="0" applyFont="1" applyBorder="1" applyAlignment="1" applyProtection="1"/>
    <xf numFmtId="0" fontId="31" fillId="0" borderId="0" xfId="0" applyFont="1" applyBorder="1" applyAlignment="1" applyProtection="1"/>
    <xf numFmtId="0" fontId="35" fillId="0" borderId="2" xfId="0" applyFont="1" applyFill="1" applyBorder="1" applyAlignment="1" applyProtection="1">
      <alignment horizontal="center" vertical="center" wrapText="1"/>
    </xf>
    <xf numFmtId="0" fontId="35" fillId="0" borderId="2" xfId="0" applyFont="1" applyFill="1" applyBorder="1" applyAlignment="1" applyProtection="1">
      <alignment horizontal="center" vertical="center"/>
    </xf>
    <xf numFmtId="0" fontId="45" fillId="0" borderId="2" xfId="0" applyFont="1" applyFill="1" applyBorder="1" applyAlignment="1" applyProtection="1">
      <alignment horizontal="center" vertical="center"/>
    </xf>
    <xf numFmtId="0" fontId="34" fillId="8" borderId="2" xfId="0" applyFont="1" applyFill="1" applyBorder="1" applyAlignment="1" applyProtection="1">
      <alignment horizontal="center" vertical="top" wrapText="1"/>
    </xf>
    <xf numFmtId="0" fontId="32" fillId="0" borderId="2" xfId="0" applyFont="1" applyBorder="1" applyAlignment="1" applyProtection="1">
      <alignment vertical="top"/>
    </xf>
    <xf numFmtId="0" fontId="32" fillId="0" borderId="7" xfId="0" applyFont="1" applyBorder="1" applyAlignment="1" applyProtection="1">
      <alignment vertical="top"/>
    </xf>
    <xf numFmtId="0" fontId="36" fillId="0" borderId="0" xfId="0" applyFont="1" applyBorder="1" applyAlignment="1" applyProtection="1"/>
    <xf numFmtId="0" fontId="37" fillId="0" borderId="7" xfId="0" applyFont="1" applyBorder="1" applyAlignment="1" applyProtection="1">
      <alignment horizontal="center" vertical="top" wrapText="1" shrinkToFit="1"/>
      <protection locked="0"/>
    </xf>
    <xf numFmtId="0" fontId="37" fillId="0" borderId="39" xfId="1" applyFont="1" applyBorder="1" applyAlignment="1" applyProtection="1">
      <alignment horizontal="left" vertical="top" wrapText="1" shrinkToFit="1"/>
      <protection locked="0"/>
    </xf>
    <xf numFmtId="0" fontId="37" fillId="0" borderId="18" xfId="1" applyFont="1" applyBorder="1" applyAlignment="1" applyProtection="1">
      <alignment horizontal="left" vertical="top" wrapText="1" shrinkToFit="1"/>
      <protection locked="0"/>
    </xf>
    <xf numFmtId="0" fontId="37" fillId="0" borderId="40" xfId="1" applyFont="1" applyBorder="1" applyAlignment="1" applyProtection="1">
      <alignment horizontal="left" vertical="top" wrapText="1" shrinkToFit="1"/>
      <protection locked="0"/>
    </xf>
    <xf numFmtId="0" fontId="1" fillId="0" borderId="0" xfId="0" applyFont="1" applyFill="1" applyBorder="1" applyAlignment="1">
      <alignment horizontal="left" vertical="top" wrapText="1"/>
    </xf>
    <xf numFmtId="0" fontId="37" fillId="0" borderId="14" xfId="0" applyFont="1" applyBorder="1" applyAlignment="1" applyProtection="1"/>
    <xf numFmtId="0" fontId="37" fillId="0" borderId="27" xfId="0" applyFont="1" applyBorder="1" applyAlignment="1" applyProtection="1"/>
    <xf numFmtId="0" fontId="22" fillId="4" borderId="1" xfId="0" applyFont="1" applyFill="1" applyBorder="1" applyAlignment="1">
      <alignment horizontal="center"/>
    </xf>
    <xf numFmtId="0" fontId="22" fillId="4" borderId="2" xfId="0" applyFont="1" applyFill="1" applyBorder="1" applyAlignment="1">
      <alignment horizontal="center"/>
    </xf>
  </cellXfs>
  <cellStyles count="3">
    <cellStyle name="Hyperlink" xfId="2" builtinId="8"/>
    <cellStyle name="Normal" xfId="0" builtinId="0"/>
    <cellStyle name="Normal 2" xfId="1" xr:uid="{EEA658BA-E54D-4DD2-9229-D91638AEE47B}"/>
  </cellStyles>
  <dxfs count="323">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b/>
        <i val="0"/>
        <color theme="9" tint="-0.499984740745262"/>
      </font>
      <fill>
        <patternFill patternType="none">
          <bgColor auto="1"/>
        </patternFill>
      </fill>
    </dxf>
    <dxf>
      <fill>
        <patternFill>
          <bgColor rgb="FFFFC000"/>
        </patternFill>
      </fill>
    </dxf>
    <dxf>
      <font>
        <b/>
        <i val="0"/>
        <color theme="9" tint="-0.499984740745262"/>
      </font>
      <fill>
        <patternFill patternType="none">
          <bgColor auto="1"/>
        </patternFill>
      </fill>
    </dxf>
    <dxf>
      <fill>
        <patternFill>
          <bgColor rgb="FFFFC000"/>
        </patternFill>
      </fill>
    </dxf>
    <dxf>
      <font>
        <b/>
        <i val="0"/>
        <color rgb="FFFF0000"/>
      </font>
    </dxf>
    <dxf>
      <font>
        <color auto="1"/>
      </font>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ont>
        <b/>
        <i val="0"/>
        <color rgb="FFFF0000"/>
      </font>
    </dxf>
    <dxf>
      <fill>
        <patternFill>
          <bgColor rgb="FFFFC000"/>
        </patternFill>
      </fill>
    </dxf>
    <dxf>
      <fill>
        <patternFill>
          <bgColor rgb="FF92D050"/>
        </patternFill>
      </fill>
    </dxf>
    <dxf>
      <fill>
        <patternFill>
          <bgColor rgb="FFFF0000"/>
        </patternFill>
      </fill>
    </dxf>
    <dxf>
      <font>
        <color auto="1"/>
      </font>
    </dxf>
    <dxf>
      <font>
        <b/>
        <i val="0"/>
        <color rgb="FFFF0000"/>
      </font>
    </dxf>
    <dxf>
      <font>
        <b/>
        <i val="0"/>
        <color rgb="FFFF0000"/>
      </font>
    </dxf>
    <dxf>
      <fill>
        <patternFill>
          <bgColor rgb="FFFFC000"/>
        </patternFill>
      </fill>
    </dxf>
    <dxf>
      <fill>
        <patternFill>
          <bgColor rgb="FF92D050"/>
        </patternFill>
      </fill>
    </dxf>
    <dxf>
      <fill>
        <patternFill>
          <bgColor rgb="FFFF0000"/>
        </patternFill>
      </fill>
    </dxf>
    <dxf>
      <fill>
        <patternFill>
          <bgColor rgb="FFFFC000"/>
        </patternFill>
      </fill>
    </dxf>
    <dxf>
      <font>
        <b/>
        <i val="0"/>
        <color rgb="FF002060"/>
      </font>
    </dxf>
    <dxf>
      <fill>
        <patternFill>
          <bgColor rgb="FFFFC000"/>
        </patternFill>
      </fill>
    </dxf>
    <dxf>
      <fill>
        <patternFill>
          <bgColor rgb="FFFFC000"/>
        </patternFill>
      </fill>
    </dxf>
    <dxf>
      <font>
        <b/>
        <i val="0"/>
        <color rgb="FF002060"/>
      </font>
    </dxf>
    <dxf>
      <fill>
        <patternFill>
          <bgColor rgb="FFFFC000"/>
        </patternFill>
      </fill>
    </dxf>
    <dxf>
      <fill>
        <patternFill>
          <bgColor rgb="FFFFC000"/>
        </patternFill>
      </fill>
    </dxf>
    <dxf>
      <font>
        <b/>
        <i val="0"/>
        <color rgb="FF002060"/>
      </font>
    </dxf>
    <dxf>
      <fill>
        <patternFill>
          <bgColor rgb="FFFFC000"/>
        </patternFill>
      </fill>
    </dxf>
    <dxf>
      <fill>
        <patternFill>
          <bgColor rgb="FFFFC000"/>
        </patternFill>
      </fill>
    </dxf>
    <dxf>
      <font>
        <b/>
        <i val="0"/>
        <color rgb="FF002060"/>
      </font>
    </dxf>
    <dxf>
      <fill>
        <patternFill>
          <bgColor rgb="FFFFC000"/>
        </patternFill>
      </fill>
    </dxf>
    <dxf>
      <fill>
        <patternFill>
          <bgColor rgb="FFFFC000"/>
        </patternFill>
      </fill>
    </dxf>
    <dxf>
      <font>
        <b/>
        <i val="0"/>
        <color rgb="FF002060"/>
      </font>
    </dxf>
    <dxf>
      <fill>
        <patternFill>
          <bgColor rgb="FFFFC000"/>
        </patternFill>
      </fill>
    </dxf>
    <dxf>
      <fill>
        <patternFill>
          <bgColor rgb="FFFFC000"/>
        </patternFill>
      </fill>
    </dxf>
    <dxf>
      <font>
        <b/>
        <i val="0"/>
        <color rgb="FF002060"/>
      </font>
    </dxf>
    <dxf>
      <fill>
        <patternFill>
          <bgColor rgb="FFFFC000"/>
        </patternFill>
      </fill>
    </dxf>
    <dxf>
      <fill>
        <patternFill>
          <bgColor rgb="FFFFC000"/>
        </patternFill>
      </fill>
    </dxf>
    <dxf>
      <font>
        <b/>
        <i val="0"/>
        <color rgb="FF002060"/>
      </font>
    </dxf>
    <dxf>
      <fill>
        <patternFill>
          <bgColor rgb="FFFFC000"/>
        </patternFill>
      </fill>
    </dxf>
    <dxf>
      <fill>
        <patternFill>
          <bgColor rgb="FFFFC000"/>
        </patternFill>
      </fill>
    </dxf>
    <dxf>
      <font>
        <b/>
        <i val="0"/>
        <color rgb="FF002060"/>
      </font>
    </dxf>
    <dxf>
      <fill>
        <patternFill>
          <bgColor rgb="FFFFC000"/>
        </patternFill>
      </fill>
    </dxf>
    <dxf>
      <fill>
        <patternFill>
          <bgColor rgb="FFFFC000"/>
        </patternFill>
      </fill>
    </dxf>
    <dxf>
      <font>
        <b/>
        <i val="0"/>
        <color rgb="FF002060"/>
      </font>
    </dxf>
    <dxf>
      <fill>
        <patternFill>
          <bgColor rgb="FFFFC000"/>
        </patternFill>
      </fill>
    </dxf>
    <dxf>
      <fill>
        <patternFill>
          <bgColor rgb="FFFFC000"/>
        </patternFill>
      </fill>
    </dxf>
    <dxf>
      <font>
        <b/>
        <i val="0"/>
        <color rgb="FF002060"/>
      </font>
    </dxf>
    <dxf>
      <fill>
        <patternFill>
          <bgColor rgb="FFFFC000"/>
        </patternFill>
      </fill>
    </dxf>
    <dxf>
      <fill>
        <patternFill>
          <bgColor rgb="FFFFC000"/>
        </patternFill>
      </fill>
    </dxf>
    <dxf>
      <font>
        <b/>
        <i val="0"/>
        <color rgb="FF002060"/>
      </font>
    </dxf>
    <dxf>
      <fill>
        <patternFill>
          <bgColor rgb="FFFFC000"/>
        </patternFill>
      </fill>
    </dxf>
    <dxf>
      <fill>
        <patternFill>
          <bgColor rgb="FFFFC000"/>
        </patternFill>
      </fill>
    </dxf>
    <dxf>
      <font>
        <b/>
        <i val="0"/>
        <color rgb="FF002060"/>
      </font>
    </dxf>
    <dxf>
      <fill>
        <patternFill>
          <bgColor rgb="FFFFC000"/>
        </patternFill>
      </fill>
    </dxf>
    <dxf>
      <fill>
        <patternFill>
          <bgColor rgb="FFFFC000"/>
        </patternFill>
      </fill>
    </dxf>
    <dxf>
      <font>
        <b/>
        <i val="0"/>
        <color rgb="FF002060"/>
      </font>
    </dxf>
    <dxf>
      <fill>
        <patternFill>
          <bgColor rgb="FFFFC000"/>
        </patternFill>
      </fill>
    </dxf>
    <dxf>
      <fill>
        <patternFill>
          <bgColor rgb="FFFFC000"/>
        </patternFill>
      </fill>
    </dxf>
    <dxf>
      <font>
        <b/>
        <i val="0"/>
        <color rgb="FF002060"/>
      </font>
    </dxf>
    <dxf>
      <fill>
        <patternFill>
          <bgColor rgb="FFFFC000"/>
        </patternFill>
      </fill>
    </dxf>
    <dxf>
      <fill>
        <patternFill>
          <bgColor rgb="FFFFC000"/>
        </patternFill>
      </fill>
    </dxf>
    <dxf>
      <font>
        <b/>
        <i val="0"/>
        <color rgb="FF002060"/>
      </font>
    </dxf>
    <dxf>
      <fill>
        <patternFill>
          <bgColor rgb="FFFFC000"/>
        </patternFill>
      </fill>
    </dxf>
    <dxf>
      <fill>
        <patternFill>
          <bgColor rgb="FFFFC000"/>
        </patternFill>
      </fill>
    </dxf>
    <dxf>
      <font>
        <b/>
        <i val="0"/>
        <color rgb="FF002060"/>
      </font>
    </dxf>
    <dxf>
      <fill>
        <patternFill>
          <bgColor rgb="FFFFC000"/>
        </patternFill>
      </fill>
    </dxf>
    <dxf>
      <fill>
        <patternFill>
          <bgColor rgb="FFFFC000"/>
        </patternFill>
      </fill>
    </dxf>
    <dxf>
      <font>
        <b/>
        <i val="0"/>
        <color rgb="FF002060"/>
      </font>
    </dxf>
    <dxf>
      <fill>
        <patternFill>
          <bgColor rgb="FFFFC000"/>
        </patternFill>
      </fill>
    </dxf>
    <dxf>
      <fill>
        <patternFill>
          <bgColor rgb="FFFFC000"/>
        </patternFill>
      </fill>
    </dxf>
    <dxf>
      <font>
        <b/>
        <i val="0"/>
        <color rgb="FF002060"/>
      </font>
    </dxf>
    <dxf>
      <fill>
        <patternFill>
          <bgColor rgb="FFFFC000"/>
        </patternFill>
      </fill>
    </dxf>
    <dxf>
      <fill>
        <patternFill>
          <bgColor rgb="FFFFC000"/>
        </patternFill>
      </fill>
    </dxf>
    <dxf>
      <font>
        <b/>
        <i val="0"/>
        <color rgb="FF002060"/>
      </font>
    </dxf>
    <dxf>
      <fill>
        <patternFill>
          <bgColor rgb="FFFFC000"/>
        </patternFill>
      </fill>
    </dxf>
    <dxf>
      <fill>
        <patternFill>
          <bgColor rgb="FFFFC000"/>
        </patternFill>
      </fill>
    </dxf>
    <dxf>
      <font>
        <b/>
        <i val="0"/>
        <color rgb="FF002060"/>
      </font>
    </dxf>
    <dxf>
      <fill>
        <patternFill>
          <bgColor rgb="FFFFC000"/>
        </patternFill>
      </fill>
    </dxf>
    <dxf>
      <fill>
        <patternFill>
          <bgColor rgb="FFFFC000"/>
        </patternFill>
      </fill>
    </dxf>
    <dxf>
      <font>
        <b/>
        <i val="0"/>
        <color rgb="FF002060"/>
      </font>
    </dxf>
    <dxf>
      <fill>
        <patternFill>
          <bgColor rgb="FFFFC000"/>
        </patternFill>
      </fill>
    </dxf>
    <dxf>
      <fill>
        <patternFill>
          <bgColor rgb="FFFFC000"/>
        </patternFill>
      </fill>
    </dxf>
    <dxf>
      <font>
        <b/>
        <i val="0"/>
        <color rgb="FF002060"/>
      </font>
    </dxf>
    <dxf>
      <fill>
        <patternFill>
          <bgColor rgb="FFFFC000"/>
        </patternFill>
      </fill>
    </dxf>
    <dxf>
      <fill>
        <patternFill>
          <bgColor rgb="FFFFC000"/>
        </patternFill>
      </fill>
    </dxf>
    <dxf>
      <font>
        <b/>
        <i val="0"/>
        <color rgb="FF002060"/>
      </font>
    </dxf>
    <dxf>
      <fill>
        <patternFill>
          <bgColor rgb="FFFFC000"/>
        </patternFill>
      </fill>
    </dxf>
    <dxf>
      <fill>
        <patternFill>
          <bgColor rgb="FFFFC000"/>
        </patternFill>
      </fill>
    </dxf>
    <dxf>
      <font>
        <b/>
        <i val="0"/>
        <color rgb="FF002060"/>
      </font>
    </dxf>
    <dxf>
      <fill>
        <patternFill>
          <bgColor rgb="FFFFC000"/>
        </patternFill>
      </fill>
    </dxf>
    <dxf>
      <fill>
        <patternFill>
          <bgColor rgb="FFFFC000"/>
        </patternFill>
      </fill>
    </dxf>
    <dxf>
      <font>
        <b/>
        <i val="0"/>
        <color rgb="FF002060"/>
      </font>
    </dxf>
    <dxf>
      <fill>
        <patternFill>
          <bgColor rgb="FFFFC000"/>
        </patternFill>
      </fill>
    </dxf>
    <dxf>
      <fill>
        <patternFill>
          <bgColor rgb="FFFFC000"/>
        </patternFill>
      </fill>
    </dxf>
    <dxf>
      <fill>
        <patternFill>
          <bgColor rgb="FF92D050"/>
        </patternFill>
      </fill>
    </dxf>
    <dxf>
      <fill>
        <patternFill>
          <bgColor rgb="FFFF0000"/>
        </patternFill>
      </fill>
    </dxf>
    <dxf>
      <font>
        <color rgb="FFFF0000"/>
      </font>
    </dxf>
    <dxf>
      <fill>
        <patternFill>
          <bgColor rgb="FFFFC000"/>
        </patternFill>
      </fill>
    </dxf>
    <dxf>
      <fill>
        <patternFill>
          <bgColor rgb="FF92D050"/>
        </patternFill>
      </fill>
    </dxf>
    <dxf>
      <fill>
        <patternFill>
          <bgColor rgb="FFFF0000"/>
        </patternFill>
      </fill>
    </dxf>
    <dxf>
      <font>
        <color rgb="FFFF0000"/>
      </font>
    </dxf>
    <dxf>
      <fill>
        <patternFill>
          <bgColor rgb="FFFFC000"/>
        </patternFill>
      </fill>
    </dxf>
    <dxf>
      <fill>
        <patternFill>
          <bgColor rgb="FF92D050"/>
        </patternFill>
      </fill>
    </dxf>
    <dxf>
      <fill>
        <patternFill>
          <bgColor rgb="FFFF0000"/>
        </patternFill>
      </fill>
    </dxf>
    <dxf>
      <font>
        <color rgb="FFFF0000"/>
      </font>
    </dxf>
    <dxf>
      <fill>
        <patternFill>
          <bgColor rgb="FFFFC000"/>
        </patternFill>
      </fill>
    </dxf>
    <dxf>
      <fill>
        <patternFill>
          <bgColor rgb="FF92D050"/>
        </patternFill>
      </fill>
    </dxf>
    <dxf>
      <fill>
        <patternFill>
          <bgColor rgb="FFFF0000"/>
        </patternFill>
      </fill>
    </dxf>
    <dxf>
      <font>
        <color rgb="FFFF0000"/>
      </font>
    </dxf>
    <dxf>
      <fill>
        <patternFill>
          <bgColor rgb="FFFFC000"/>
        </patternFill>
      </fill>
    </dxf>
    <dxf>
      <fill>
        <patternFill>
          <bgColor rgb="FF92D050"/>
        </patternFill>
      </fill>
    </dxf>
    <dxf>
      <fill>
        <patternFill>
          <bgColor rgb="FFFF0000"/>
        </patternFill>
      </fill>
    </dxf>
    <dxf>
      <font>
        <color rgb="FFFF0000"/>
      </font>
    </dxf>
    <dxf>
      <fill>
        <patternFill>
          <bgColor rgb="FFFFC000"/>
        </patternFill>
      </fill>
    </dxf>
    <dxf>
      <fill>
        <patternFill>
          <bgColor rgb="FF92D050"/>
        </patternFill>
      </fill>
    </dxf>
    <dxf>
      <fill>
        <patternFill>
          <bgColor rgb="FFFF0000"/>
        </patternFill>
      </fill>
    </dxf>
    <dxf>
      <font>
        <color rgb="FFFF0000"/>
      </font>
    </dxf>
    <dxf>
      <fill>
        <patternFill>
          <bgColor rgb="FFFFC000"/>
        </patternFill>
      </fill>
    </dxf>
    <dxf>
      <fill>
        <patternFill>
          <bgColor rgb="FF92D050"/>
        </patternFill>
      </fill>
    </dxf>
    <dxf>
      <fill>
        <patternFill>
          <bgColor rgb="FFFF0000"/>
        </patternFill>
      </fill>
    </dxf>
    <dxf>
      <font>
        <color rgb="FFFF0000"/>
      </font>
    </dxf>
    <dxf>
      <fill>
        <patternFill>
          <bgColor rgb="FFFFC000"/>
        </patternFill>
      </fill>
    </dxf>
    <dxf>
      <fill>
        <patternFill>
          <bgColor rgb="FF92D050"/>
        </patternFill>
      </fill>
    </dxf>
    <dxf>
      <fill>
        <patternFill>
          <bgColor rgb="FFFF0000"/>
        </patternFill>
      </fill>
    </dxf>
    <dxf>
      <font>
        <color rgb="FFFF0000"/>
      </font>
    </dxf>
    <dxf>
      <fill>
        <patternFill>
          <bgColor rgb="FFFFC000"/>
        </patternFill>
      </fill>
    </dxf>
    <dxf>
      <fill>
        <patternFill>
          <bgColor rgb="FF92D050"/>
        </patternFill>
      </fill>
    </dxf>
    <dxf>
      <fill>
        <patternFill>
          <bgColor rgb="FFFF0000"/>
        </patternFill>
      </fill>
    </dxf>
    <dxf>
      <font>
        <color rgb="FFFF0000"/>
      </font>
    </dxf>
    <dxf>
      <fill>
        <patternFill>
          <bgColor rgb="FFFFC000"/>
        </patternFill>
      </fill>
    </dxf>
    <dxf>
      <fill>
        <patternFill>
          <bgColor rgb="FF92D050"/>
        </patternFill>
      </fill>
    </dxf>
    <dxf>
      <fill>
        <patternFill>
          <bgColor rgb="FFFF0000"/>
        </patternFill>
      </fill>
    </dxf>
    <dxf>
      <font>
        <color rgb="FFFF0000"/>
      </font>
    </dxf>
    <dxf>
      <fill>
        <patternFill>
          <bgColor rgb="FFFFC000"/>
        </patternFill>
      </fill>
    </dxf>
    <dxf>
      <fill>
        <patternFill>
          <bgColor rgb="FF92D050"/>
        </patternFill>
      </fill>
    </dxf>
    <dxf>
      <fill>
        <patternFill>
          <bgColor rgb="FFFF0000"/>
        </patternFill>
      </fill>
    </dxf>
    <dxf>
      <font>
        <color rgb="FFFF0000"/>
      </font>
    </dxf>
    <dxf>
      <fill>
        <patternFill>
          <bgColor rgb="FFFFC000"/>
        </patternFill>
      </fill>
    </dxf>
    <dxf>
      <fill>
        <patternFill>
          <bgColor rgb="FF92D050"/>
        </patternFill>
      </fill>
    </dxf>
    <dxf>
      <fill>
        <patternFill>
          <bgColor rgb="FFFF0000"/>
        </patternFill>
      </fill>
    </dxf>
    <dxf>
      <font>
        <color rgb="FFFF0000"/>
      </font>
    </dxf>
    <dxf>
      <fill>
        <patternFill>
          <bgColor rgb="FFFFC000"/>
        </patternFill>
      </fill>
    </dxf>
    <dxf>
      <fill>
        <patternFill>
          <bgColor rgb="FF92D050"/>
        </patternFill>
      </fill>
    </dxf>
    <dxf>
      <fill>
        <patternFill>
          <bgColor rgb="FFFF0000"/>
        </patternFill>
      </fill>
    </dxf>
    <dxf>
      <font>
        <color rgb="FFFF0000"/>
      </font>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ont>
        <color rgb="FFFF0000"/>
      </font>
    </dxf>
    <dxf>
      <fill>
        <patternFill>
          <bgColor rgb="FFFFC000"/>
        </patternFill>
      </fill>
    </dxf>
    <dxf>
      <fill>
        <patternFill>
          <bgColor rgb="FF92D050"/>
        </patternFill>
      </fill>
    </dxf>
    <dxf>
      <fill>
        <patternFill>
          <bgColor rgb="FFFF0000"/>
        </patternFill>
      </fill>
    </dxf>
    <dxf>
      <font>
        <color rgb="FFFF0000"/>
      </font>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ont>
        <color rgb="FFFF0000"/>
      </font>
    </dxf>
    <dxf>
      <fill>
        <patternFill>
          <bgColor rgb="FFFFC000"/>
        </patternFill>
      </fill>
    </dxf>
    <dxf>
      <fill>
        <patternFill>
          <bgColor rgb="FF92D050"/>
        </patternFill>
      </fill>
    </dxf>
    <dxf>
      <fill>
        <patternFill>
          <bgColor rgb="FFFF0000"/>
        </patternFill>
      </fill>
    </dxf>
    <dxf>
      <font>
        <color rgb="FFFF0000"/>
      </font>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ont>
        <color rgb="FFFF0000"/>
      </font>
    </dxf>
    <dxf>
      <fill>
        <patternFill>
          <bgColor rgb="FFFFC000"/>
        </patternFill>
      </fill>
    </dxf>
    <dxf>
      <fill>
        <patternFill>
          <bgColor rgb="FF92D050"/>
        </patternFill>
      </fill>
    </dxf>
    <dxf>
      <fill>
        <patternFill>
          <bgColor rgb="FFFF0000"/>
        </patternFill>
      </fill>
    </dxf>
    <dxf>
      <font>
        <color rgb="FFFF0000"/>
      </font>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ont>
        <color rgb="FFFF0000"/>
      </font>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ont>
        <color rgb="FFFF0000"/>
      </font>
    </dxf>
    <dxf>
      <font>
        <color rgb="FFFF0000"/>
      </font>
    </dxf>
    <dxf>
      <font>
        <color rgb="FFFF0000"/>
      </font>
    </dxf>
    <dxf>
      <font>
        <color rgb="FFFF0000"/>
      </font>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FF0000"/>
        </patternFill>
      </fill>
    </dxf>
    <dxf>
      <fill>
        <patternFill>
          <bgColor rgb="FF92D050"/>
        </patternFill>
      </fill>
    </dxf>
    <dxf>
      <font>
        <color rgb="FFFF0000"/>
      </font>
    </dxf>
    <dxf>
      <font>
        <color auto="1"/>
      </font>
    </dxf>
    <dxf>
      <font>
        <color auto="1"/>
      </font>
    </dxf>
    <dxf>
      <font>
        <color auto="1"/>
      </font>
    </dxf>
    <dxf>
      <font>
        <color auto="1"/>
      </font>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ont>
        <color auto="1"/>
      </font>
    </dxf>
    <dxf>
      <font>
        <b/>
        <i val="0"/>
        <color theme="9" tint="-0.499984740745262"/>
      </font>
      <fill>
        <patternFill patternType="none">
          <bgColor auto="1"/>
        </patternFill>
      </fill>
    </dxf>
    <dxf>
      <fill>
        <patternFill>
          <bgColor rgb="FFFFC000"/>
        </patternFill>
      </fill>
    </dxf>
    <dxf>
      <font>
        <b/>
        <i val="0"/>
        <color rgb="FFFF0000"/>
      </font>
    </dxf>
    <dxf>
      <font>
        <b/>
        <i val="0"/>
        <color rgb="FFFF0000"/>
      </font>
    </dxf>
    <dxf>
      <font>
        <color auto="1"/>
      </font>
    </dxf>
    <dxf>
      <font>
        <b/>
        <i val="0"/>
        <color rgb="FFFF0000"/>
      </font>
    </dxf>
    <dxf>
      <fill>
        <patternFill>
          <bgColor rgb="FFFFC000"/>
        </patternFill>
      </fill>
    </dxf>
    <dxf>
      <fill>
        <patternFill>
          <bgColor rgb="FF92D050"/>
        </patternFill>
      </fill>
    </dxf>
    <dxf>
      <fill>
        <patternFill>
          <bgColor rgb="FFFF0000"/>
        </patternFill>
      </fill>
    </dxf>
    <dxf>
      <font>
        <color auto="1"/>
      </font>
    </dxf>
    <dxf>
      <fill>
        <patternFill>
          <bgColor rgb="FFFF000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00B0F0"/>
        </patternFill>
      </fill>
    </dxf>
    <dxf>
      <fill>
        <patternFill>
          <bgColor rgb="FFFFFF00"/>
        </patternFill>
      </fill>
    </dxf>
    <dxf>
      <fill>
        <patternFill>
          <bgColor rgb="FF92D050"/>
        </patternFill>
      </fill>
    </dxf>
    <dxf>
      <fill>
        <patternFill>
          <bgColor rgb="FF00B050"/>
        </patternFill>
      </fill>
    </dxf>
    <dxf>
      <fill>
        <patternFill>
          <bgColor rgb="FF00B0F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166688</xdr:colOff>
      <xdr:row>3</xdr:row>
      <xdr:rowOff>95250</xdr:rowOff>
    </xdr:from>
    <xdr:to>
      <xdr:col>2</xdr:col>
      <xdr:colOff>1533384</xdr:colOff>
      <xdr:row>6</xdr:row>
      <xdr:rowOff>27681</xdr:rowOff>
    </xdr:to>
    <xdr:pic>
      <xdr:nvPicPr>
        <xdr:cNvPr id="3" name="Picture 2">
          <a:extLst>
            <a:ext uri="{FF2B5EF4-FFF2-40B4-BE49-F238E27FC236}">
              <a16:creationId xmlns:a16="http://schemas.microsoft.com/office/drawing/2014/main" id="{F72093C4-2158-458E-AF3F-F03EE63FB8E8}"/>
            </a:ext>
          </a:extLst>
        </xdr:cNvPr>
        <xdr:cNvPicPr>
          <a:picLocks noChangeAspect="1"/>
        </xdr:cNvPicPr>
      </xdr:nvPicPr>
      <xdr:blipFill>
        <a:blip xmlns:r="http://schemas.openxmlformats.org/officeDocument/2006/relationships" r:embed="rId1"/>
        <a:stretch>
          <a:fillRect/>
        </a:stretch>
      </xdr:blipFill>
      <xdr:spPr>
        <a:xfrm>
          <a:off x="500063" y="464344"/>
          <a:ext cx="1664352" cy="6706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50007</xdr:colOff>
      <xdr:row>3</xdr:row>
      <xdr:rowOff>38101</xdr:rowOff>
    </xdr:from>
    <xdr:to>
      <xdr:col>2</xdr:col>
      <xdr:colOff>2038416</xdr:colOff>
      <xdr:row>6</xdr:row>
      <xdr:rowOff>15875</xdr:rowOff>
    </xdr:to>
    <xdr:pic>
      <xdr:nvPicPr>
        <xdr:cNvPr id="2" name="Picture 1">
          <a:extLst>
            <a:ext uri="{FF2B5EF4-FFF2-40B4-BE49-F238E27FC236}">
              <a16:creationId xmlns:a16="http://schemas.microsoft.com/office/drawing/2014/main" id="{BACDDB1E-4745-45B7-B38D-08503E0DCCD2}"/>
            </a:ext>
          </a:extLst>
        </xdr:cNvPr>
        <xdr:cNvPicPr>
          <a:picLocks noChangeAspect="1"/>
        </xdr:cNvPicPr>
      </xdr:nvPicPr>
      <xdr:blipFill>
        <a:blip xmlns:r="http://schemas.openxmlformats.org/officeDocument/2006/relationships" r:embed="rId1"/>
        <a:stretch>
          <a:fillRect/>
        </a:stretch>
      </xdr:blipFill>
      <xdr:spPr>
        <a:xfrm>
          <a:off x="685007" y="403226"/>
          <a:ext cx="1988409" cy="70802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CO\Engineering%20Contracts\Appraisal%20Forms%20October%202019\Streamlined%20Appraisal%20for%20Engineering%20and%20Related%20Services%203%20-%20Template%202020112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eamlined Form"/>
      <sheetName val="Instructions"/>
      <sheetName val="2.2.1 QC Supplement"/>
      <sheetName val="2.2.2 Deliverables Supplement"/>
      <sheetName val="Original Form"/>
      <sheetName val="Aid"/>
      <sheetName val="Specialties"/>
    </sheetNames>
    <sheetDataSet>
      <sheetData sheetId="0" refreshError="1"/>
      <sheetData sheetId="1" refreshError="1"/>
      <sheetData sheetId="2" refreshError="1"/>
      <sheetData sheetId="3" refreshError="1"/>
      <sheetData sheetId="4" refreshError="1"/>
      <sheetData sheetId="5">
        <row r="3">
          <cell r="H3" t="str">
            <v>Select</v>
          </cell>
        </row>
        <row r="16">
          <cell r="G16" t="str">
            <v>Select</v>
          </cell>
        </row>
        <row r="17">
          <cell r="G17" t="str">
            <v>Advanced_Traffic_Management_Systems</v>
          </cell>
        </row>
        <row r="18">
          <cell r="G18" t="str">
            <v>Bridge_Engineering</v>
          </cell>
        </row>
        <row r="19">
          <cell r="G19" t="str">
            <v>Drainage_And_Hydrology_Engineering</v>
          </cell>
        </row>
        <row r="20">
          <cell r="G20" t="str">
            <v>Electrical_Engineering</v>
          </cell>
        </row>
        <row r="21">
          <cell r="G21" t="str">
            <v xml:space="preserve">Environmental </v>
          </cell>
        </row>
        <row r="22">
          <cell r="G22" t="str">
            <v xml:space="preserve">Foundations_Engineering </v>
          </cell>
        </row>
        <row r="23">
          <cell r="G23" t="str">
            <v xml:space="preserve">Highway_Engineering </v>
          </cell>
        </row>
        <row r="24">
          <cell r="G24" t="str">
            <v xml:space="preserve">Pavement_Enginering </v>
          </cell>
        </row>
        <row r="25">
          <cell r="G25" t="str">
            <v>Property</v>
          </cell>
        </row>
        <row r="26">
          <cell r="G26" t="str">
            <v xml:space="preserve">Traffic_Engineering </v>
          </cell>
        </row>
        <row r="27">
          <cell r="G27" t="str">
            <v xml:space="preserve">Surveying </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mto.gov.on.ca/phmpmbp/Reference%20Materials/Man-HighwayPlanningAndDesignProcessGuideline-201609.pdf" TargetMode="External"/><Relationship Id="rId2" Type="http://schemas.openxmlformats.org/officeDocument/2006/relationships/hyperlink" Target="http://www.mto.gov.on.ca/phmpmbp/Reference%20Materials/Man-HighwayPlanningAndDesignProcessGuideline-201609.pdf" TargetMode="External"/><Relationship Id="rId1" Type="http://schemas.openxmlformats.org/officeDocument/2006/relationships/hyperlink" Target="http://www.mto.gov.on.ca/phmpmbp/Reference%20Materials/Man-HighwayPlanningAndDesignProcessGuideline-201609.pdf" TargetMode="External"/><Relationship Id="rId6" Type="http://schemas.openxmlformats.org/officeDocument/2006/relationships/printerSettings" Target="../printerSettings/printerSettings1.bin"/><Relationship Id="rId5" Type="http://schemas.openxmlformats.org/officeDocument/2006/relationships/hyperlink" Target="http://www.mto.gov.on.ca/phmpmbp/Reference%20Materials/Man-HighwayPlanningAndDesignProcessGuideline-201609.pdf" TargetMode="External"/><Relationship Id="rId4" Type="http://schemas.openxmlformats.org/officeDocument/2006/relationships/hyperlink" Target="http://www.mto.gov.on.ca/phmpmbp/Reference%20Materials/Man-HighwayPlanningAndDesignProcessGuideline-201609.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64CE6-053F-46F4-8D41-5C968204BE70}">
  <sheetPr>
    <pageSetUpPr fitToPage="1"/>
  </sheetPr>
  <dimension ref="A1:M74"/>
  <sheetViews>
    <sheetView showGridLines="0" showRowColHeaders="0" tabSelected="1" zoomScale="80" zoomScaleNormal="80" workbookViewId="0">
      <selection activeCell="G5" sqref="G5:H5"/>
    </sheetView>
  </sheetViews>
  <sheetFormatPr defaultRowHeight="15" x14ac:dyDescent="0.2"/>
  <cols>
    <col min="1" max="1" width="1.5703125" style="290" customWidth="1"/>
    <col min="2" max="2" width="34.28515625" style="290" customWidth="1"/>
    <col min="3" max="8" width="31.28515625" style="290" customWidth="1"/>
    <col min="9" max="9" width="10.140625" style="290" bestFit="1" customWidth="1"/>
    <col min="10" max="16384" width="9.140625" style="290"/>
  </cols>
  <sheetData>
    <row r="1" spans="2:9" ht="14.25" customHeight="1" thickBot="1" x14ac:dyDescent="0.25"/>
    <row r="2" spans="2:9" ht="27" thickBot="1" x14ac:dyDescent="0.45">
      <c r="B2" s="389" t="s">
        <v>434</v>
      </c>
      <c r="C2" s="390"/>
      <c r="D2" s="390"/>
      <c r="E2" s="390"/>
      <c r="F2" s="390"/>
      <c r="G2" s="390"/>
      <c r="H2" s="391"/>
    </row>
    <row r="3" spans="2:9" ht="9" customHeight="1" x14ac:dyDescent="0.2"/>
    <row r="4" spans="2:9" ht="18" x14ac:dyDescent="0.25">
      <c r="B4" s="291"/>
      <c r="E4" s="392" t="s">
        <v>20</v>
      </c>
      <c r="F4" s="392"/>
      <c r="G4" s="393" t="str">
        <f>IF('Streamlined Form'!G142="Select Health&amp;Safety Score","N/A",'Streamlined Form'!G142)</f>
        <v>N/A</v>
      </c>
      <c r="H4" s="393"/>
    </row>
    <row r="5" spans="2:9" x14ac:dyDescent="0.2">
      <c r="B5" s="292" t="s">
        <v>369</v>
      </c>
      <c r="C5" s="384">
        <f>'Streamlined Form'!D41</f>
        <v>0</v>
      </c>
      <c r="D5" s="384"/>
      <c r="F5" s="292" t="s">
        <v>370</v>
      </c>
      <c r="G5" s="394"/>
      <c r="H5" s="395"/>
      <c r="I5" s="324"/>
    </row>
    <row r="6" spans="2:9" x14ac:dyDescent="0.2">
      <c r="B6" s="292" t="s">
        <v>371</v>
      </c>
      <c r="C6" s="384">
        <f>'Streamlined Form'!D37</f>
        <v>0</v>
      </c>
      <c r="D6" s="384"/>
      <c r="F6" s="292" t="s">
        <v>372</v>
      </c>
      <c r="G6" s="384">
        <f>'Streamlined Form'!D40</f>
        <v>0</v>
      </c>
      <c r="H6" s="384"/>
    </row>
    <row r="7" spans="2:9" ht="9" customHeight="1" thickBot="1" x14ac:dyDescent="0.25">
      <c r="B7" s="293"/>
      <c r="C7" s="293"/>
      <c r="D7" s="294"/>
      <c r="E7" s="294"/>
      <c r="F7" s="294"/>
      <c r="G7" s="294"/>
      <c r="H7" s="294"/>
    </row>
    <row r="8" spans="2:9" ht="15.75" customHeight="1" thickBot="1" x14ac:dyDescent="0.25">
      <c r="B8" s="295"/>
      <c r="C8" s="296" t="s">
        <v>373</v>
      </c>
      <c r="D8" s="296" t="s">
        <v>374</v>
      </c>
      <c r="E8" s="296" t="s">
        <v>375</v>
      </c>
      <c r="F8" s="296" t="s">
        <v>376</v>
      </c>
      <c r="G8" s="296" t="s">
        <v>377</v>
      </c>
      <c r="H8" s="296" t="s">
        <v>378</v>
      </c>
    </row>
    <row r="9" spans="2:9" ht="34.5" customHeight="1" x14ac:dyDescent="0.2">
      <c r="B9" s="297" t="s">
        <v>379</v>
      </c>
      <c r="C9" s="387">
        <v>0</v>
      </c>
      <c r="D9" s="385" t="str">
        <f>'Streamlined Form'!L64</f>
        <v>X</v>
      </c>
      <c r="E9" s="385" t="str">
        <f>'Streamlined Form'!M64</f>
        <v>X</v>
      </c>
      <c r="F9" s="385" t="str">
        <f>'Streamlined Form'!N64</f>
        <v>X</v>
      </c>
      <c r="G9" s="385" t="str">
        <f>'Streamlined Form'!O64</f>
        <v>X</v>
      </c>
      <c r="H9" s="385" t="str">
        <f>'Streamlined Form'!P64</f>
        <v>X</v>
      </c>
    </row>
    <row r="10" spans="2:9" ht="45.75" customHeight="1" thickBot="1" x14ac:dyDescent="0.25">
      <c r="B10" s="298" t="s">
        <v>380</v>
      </c>
      <c r="C10" s="388"/>
      <c r="D10" s="386"/>
      <c r="E10" s="386"/>
      <c r="F10" s="386"/>
      <c r="G10" s="386"/>
      <c r="H10" s="386"/>
    </row>
    <row r="11" spans="2:9" ht="24" customHeight="1" x14ac:dyDescent="0.2">
      <c r="B11" s="299" t="s">
        <v>381</v>
      </c>
      <c r="C11" s="387">
        <v>0</v>
      </c>
      <c r="D11" s="385" t="str">
        <f>'Streamlined Form'!L70</f>
        <v>X</v>
      </c>
      <c r="E11" s="385" t="str">
        <f>'Streamlined Form'!M70</f>
        <v>X</v>
      </c>
      <c r="F11" s="385" t="str">
        <f>'Streamlined Form'!N70</f>
        <v>X</v>
      </c>
      <c r="G11" s="385" t="str">
        <f>'Streamlined Form'!O70</f>
        <v>X</v>
      </c>
      <c r="H11" s="385" t="str">
        <f>'Streamlined Form'!P70</f>
        <v>X</v>
      </c>
    </row>
    <row r="12" spans="2:9" ht="45.75" customHeight="1" thickBot="1" x14ac:dyDescent="0.25">
      <c r="B12" s="298" t="s">
        <v>382</v>
      </c>
      <c r="C12" s="388"/>
      <c r="D12" s="386"/>
      <c r="E12" s="386"/>
      <c r="F12" s="386"/>
      <c r="G12" s="386"/>
      <c r="H12" s="386"/>
    </row>
    <row r="13" spans="2:9" ht="39.75" customHeight="1" x14ac:dyDescent="0.2">
      <c r="B13" s="299" t="s">
        <v>383</v>
      </c>
      <c r="C13" s="387">
        <v>0</v>
      </c>
      <c r="D13" s="385" t="str">
        <f>'Streamlined Form'!L76</f>
        <v>X</v>
      </c>
      <c r="E13" s="385" t="str">
        <f>'Streamlined Form'!M76</f>
        <v>X</v>
      </c>
      <c r="F13" s="385" t="str">
        <f>'Streamlined Form'!N76</f>
        <v>X</v>
      </c>
      <c r="G13" s="385" t="str">
        <f>'Streamlined Form'!O76</f>
        <v>X</v>
      </c>
      <c r="H13" s="385" t="str">
        <f>'Streamlined Form'!P76</f>
        <v>X</v>
      </c>
    </row>
    <row r="14" spans="2:9" ht="45.75" customHeight="1" thickBot="1" x14ac:dyDescent="0.25">
      <c r="B14" s="300" t="s">
        <v>384</v>
      </c>
      <c r="C14" s="397"/>
      <c r="D14" s="396"/>
      <c r="E14" s="396"/>
      <c r="F14" s="396"/>
      <c r="G14" s="396"/>
      <c r="H14" s="396"/>
    </row>
    <row r="15" spans="2:9" ht="66" customHeight="1" x14ac:dyDescent="0.2">
      <c r="B15" s="301" t="s">
        <v>396</v>
      </c>
      <c r="C15" s="387">
        <v>0</v>
      </c>
      <c r="D15" s="385" t="str">
        <f>'Streamlined Form'!L82</f>
        <v>X</v>
      </c>
      <c r="E15" s="385" t="str">
        <f>'Streamlined Form'!M82</f>
        <v>X</v>
      </c>
      <c r="F15" s="385" t="str">
        <f>'Streamlined Form'!N82</f>
        <v>X</v>
      </c>
      <c r="G15" s="385" t="str">
        <f>'Streamlined Form'!O82</f>
        <v>X</v>
      </c>
      <c r="H15" s="385" t="str">
        <f>'Streamlined Form'!P82</f>
        <v>X</v>
      </c>
    </row>
    <row r="16" spans="2:9" ht="63" customHeight="1" thickBot="1" x14ac:dyDescent="0.25">
      <c r="B16" s="302" t="s">
        <v>450</v>
      </c>
      <c r="C16" s="397"/>
      <c r="D16" s="396"/>
      <c r="E16" s="396"/>
      <c r="F16" s="396"/>
      <c r="G16" s="396"/>
      <c r="H16" s="396"/>
    </row>
    <row r="17" spans="1:13" ht="51.75" customHeight="1" x14ac:dyDescent="0.2">
      <c r="B17" s="299" t="s">
        <v>385</v>
      </c>
      <c r="C17" s="387">
        <v>0</v>
      </c>
      <c r="D17" s="385" t="str">
        <f>'Streamlined Form'!L89</f>
        <v>X</v>
      </c>
      <c r="E17" s="385" t="str">
        <f>'Streamlined Form'!M89</f>
        <v>X</v>
      </c>
      <c r="F17" s="385" t="str">
        <f>'Streamlined Form'!N89</f>
        <v>X</v>
      </c>
      <c r="G17" s="385" t="str">
        <f>'Streamlined Form'!O89</f>
        <v>X</v>
      </c>
      <c r="H17" s="385" t="str">
        <f>'Streamlined Form'!P89</f>
        <v>X</v>
      </c>
    </row>
    <row r="18" spans="1:13" ht="72" customHeight="1" thickBot="1" x14ac:dyDescent="0.25">
      <c r="B18" s="303" t="s">
        <v>397</v>
      </c>
      <c r="C18" s="388"/>
      <c r="D18" s="386"/>
      <c r="E18" s="386"/>
      <c r="F18" s="386"/>
      <c r="G18" s="386"/>
      <c r="H18" s="386"/>
    </row>
    <row r="19" spans="1:13" s="308" customFormat="1" ht="8.25" customHeight="1" thickBot="1" x14ac:dyDescent="0.25">
      <c r="A19" s="304"/>
      <c r="B19" s="305"/>
      <c r="C19" s="306"/>
      <c r="D19" s="307"/>
      <c r="E19" s="306"/>
      <c r="F19" s="306"/>
      <c r="G19" s="306"/>
      <c r="H19" s="306"/>
      <c r="I19" s="304"/>
    </row>
    <row r="20" spans="1:13" ht="72" customHeight="1" thickBot="1" x14ac:dyDescent="0.25">
      <c r="B20" s="309" t="s">
        <v>418</v>
      </c>
      <c r="C20" s="316" t="str">
        <f>IF(D20="Not Satisfactory (Rating 1.0)","1.0 deducted from Category Rating",IF(D20="Needs Improvement (Rating 2.0)","0.5 deducted from Category Rating",IF(D20="Satisfactory (Rating 3.0)","No deduction from Category Rating","0")))</f>
        <v>0</v>
      </c>
      <c r="D20" s="323" t="str">
        <f>IF('Streamlined Form'!G122="Select","0",'Streamlined Form'!G122)</f>
        <v>0</v>
      </c>
      <c r="E20" s="310"/>
      <c r="F20" s="310"/>
      <c r="G20" s="310"/>
      <c r="H20" s="310"/>
    </row>
    <row r="21" spans="1:13" s="308" customFormat="1" ht="16.5" customHeight="1" x14ac:dyDescent="0.2">
      <c r="B21" s="320"/>
      <c r="C21" s="321"/>
      <c r="D21" s="322"/>
      <c r="E21" s="310"/>
      <c r="F21" s="310"/>
      <c r="G21" s="310"/>
      <c r="H21" s="310"/>
    </row>
    <row r="22" spans="1:13" ht="47.25" customHeight="1" x14ac:dyDescent="0.2">
      <c r="B22" s="354" t="s">
        <v>452</v>
      </c>
      <c r="C22" s="354"/>
      <c r="D22" s="354"/>
      <c r="E22" s="354"/>
      <c r="F22" s="354"/>
      <c r="G22" s="354"/>
      <c r="H22" s="354"/>
    </row>
    <row r="23" spans="1:13" x14ac:dyDescent="0.2">
      <c r="B23" s="311"/>
    </row>
    <row r="24" spans="1:13" ht="45" customHeight="1" x14ac:dyDescent="0.2">
      <c r="B24" s="398" t="s">
        <v>451</v>
      </c>
      <c r="C24" s="398"/>
      <c r="D24" s="398"/>
      <c r="E24" s="398"/>
      <c r="F24" s="398"/>
      <c r="G24" s="398"/>
      <c r="H24" s="398"/>
    </row>
    <row r="25" spans="1:13" ht="15.75" thickBot="1" x14ac:dyDescent="0.25">
      <c r="B25" s="312"/>
    </row>
    <row r="26" spans="1:13" ht="15.75" x14ac:dyDescent="0.2">
      <c r="B26" s="350" t="s">
        <v>386</v>
      </c>
      <c r="C26" s="351"/>
      <c r="D26" s="351"/>
      <c r="E26" s="351"/>
      <c r="F26" s="351"/>
      <c r="G26" s="351"/>
      <c r="H26" s="352"/>
    </row>
    <row r="27" spans="1:13" ht="78" customHeight="1" x14ac:dyDescent="0.2">
      <c r="B27" s="399" t="s">
        <v>398</v>
      </c>
      <c r="C27" s="400"/>
      <c r="D27" s="400"/>
      <c r="E27" s="400"/>
      <c r="F27" s="400"/>
      <c r="G27" s="400"/>
      <c r="H27" s="401"/>
    </row>
    <row r="28" spans="1:13" ht="49.5" customHeight="1" x14ac:dyDescent="0.2">
      <c r="B28" s="365" t="s">
        <v>387</v>
      </c>
      <c r="C28" s="356" t="s">
        <v>442</v>
      </c>
      <c r="D28" s="356"/>
      <c r="E28" s="356"/>
      <c r="F28" s="356"/>
      <c r="G28" s="356"/>
      <c r="H28" s="357"/>
    </row>
    <row r="29" spans="1:13" ht="21" customHeight="1" x14ac:dyDescent="0.2">
      <c r="B29" s="366"/>
      <c r="C29" s="360" t="s">
        <v>440</v>
      </c>
      <c r="D29" s="361"/>
      <c r="E29" s="368" t="s">
        <v>439</v>
      </c>
      <c r="F29" s="368"/>
      <c r="G29" s="363" t="s">
        <v>441</v>
      </c>
      <c r="H29" s="364"/>
    </row>
    <row r="30" spans="1:13" ht="48.75" customHeight="1" x14ac:dyDescent="0.2">
      <c r="B30" s="365" t="s">
        <v>388</v>
      </c>
      <c r="C30" s="356" t="s">
        <v>443</v>
      </c>
      <c r="D30" s="356"/>
      <c r="E30" s="356"/>
      <c r="F30" s="356"/>
      <c r="G30" s="356"/>
      <c r="H30" s="357"/>
    </row>
    <row r="31" spans="1:13" ht="17.25" customHeight="1" x14ac:dyDescent="0.3">
      <c r="B31" s="366"/>
      <c r="C31" s="360" t="s">
        <v>440</v>
      </c>
      <c r="D31" s="361"/>
      <c r="E31" s="362" t="s">
        <v>439</v>
      </c>
      <c r="F31" s="362"/>
      <c r="G31" s="363"/>
      <c r="H31" s="364"/>
    </row>
    <row r="32" spans="1:13" ht="18" customHeight="1" x14ac:dyDescent="0.2">
      <c r="B32" s="365" t="s">
        <v>389</v>
      </c>
      <c r="C32" s="356" t="s">
        <v>447</v>
      </c>
      <c r="D32" s="358"/>
      <c r="E32" s="358"/>
      <c r="F32" s="358"/>
      <c r="G32" s="358"/>
      <c r="H32" s="359"/>
      <c r="M32" s="314"/>
    </row>
    <row r="33" spans="2:13" ht="18" customHeight="1" x14ac:dyDescent="0.2">
      <c r="B33" s="366"/>
      <c r="C33" s="367" t="s">
        <v>439</v>
      </c>
      <c r="D33" s="368"/>
      <c r="E33" s="363" t="s">
        <v>444</v>
      </c>
      <c r="F33" s="363"/>
      <c r="G33" s="329"/>
      <c r="I33" s="326"/>
      <c r="M33" s="314"/>
    </row>
    <row r="34" spans="2:13" ht="17.25" customHeight="1" x14ac:dyDescent="0.2">
      <c r="B34" s="365" t="s">
        <v>390</v>
      </c>
      <c r="C34" s="356" t="s">
        <v>448</v>
      </c>
      <c r="D34" s="358"/>
      <c r="E34" s="358"/>
      <c r="F34" s="358"/>
      <c r="G34" s="358"/>
      <c r="H34" s="359"/>
      <c r="M34" s="314"/>
    </row>
    <row r="35" spans="2:13" ht="17.25" customHeight="1" x14ac:dyDescent="0.3">
      <c r="B35" s="366"/>
      <c r="C35" s="369" t="s">
        <v>439</v>
      </c>
      <c r="D35" s="362"/>
      <c r="E35" s="363" t="s">
        <v>445</v>
      </c>
      <c r="F35" s="363"/>
      <c r="G35" s="329"/>
      <c r="H35" s="325"/>
      <c r="M35" s="314"/>
    </row>
    <row r="36" spans="2:13" ht="18" customHeight="1" x14ac:dyDescent="0.2">
      <c r="B36" s="365" t="s">
        <v>391</v>
      </c>
      <c r="C36" s="402" t="s">
        <v>449</v>
      </c>
      <c r="D36" s="403"/>
      <c r="E36" s="403"/>
      <c r="F36" s="403"/>
      <c r="G36" s="403"/>
      <c r="H36" s="404"/>
      <c r="M36" s="314"/>
    </row>
    <row r="37" spans="2:13" ht="18" customHeight="1" thickBot="1" x14ac:dyDescent="0.35">
      <c r="B37" s="405"/>
      <c r="C37" s="406" t="s">
        <v>439</v>
      </c>
      <c r="D37" s="407"/>
      <c r="E37" s="408" t="s">
        <v>446</v>
      </c>
      <c r="F37" s="408"/>
      <c r="G37" s="294"/>
      <c r="H37" s="327"/>
      <c r="M37" s="314"/>
    </row>
    <row r="38" spans="2:13" ht="15.75" thickBot="1" x14ac:dyDescent="0.25">
      <c r="B38" s="312"/>
      <c r="C38" s="328"/>
      <c r="D38" s="328"/>
      <c r="F38" s="294"/>
      <c r="G38" s="328"/>
      <c r="H38" s="328"/>
      <c r="M38" s="314"/>
    </row>
    <row r="39" spans="2:13" ht="15.75" x14ac:dyDescent="0.2">
      <c r="B39" s="350" t="s">
        <v>392</v>
      </c>
      <c r="C39" s="351"/>
      <c r="D39" s="351"/>
      <c r="E39" s="351"/>
      <c r="F39" s="351"/>
      <c r="G39" s="351"/>
      <c r="H39" s="352"/>
      <c r="M39" s="314"/>
    </row>
    <row r="40" spans="2:13" ht="35.25" customHeight="1" x14ac:dyDescent="0.2">
      <c r="B40" s="353" t="s">
        <v>358</v>
      </c>
      <c r="C40" s="354"/>
      <c r="D40" s="354"/>
      <c r="E40" s="354"/>
      <c r="F40" s="354"/>
      <c r="G40" s="354"/>
      <c r="H40" s="355"/>
    </row>
    <row r="41" spans="2:13" ht="20.25" customHeight="1" x14ac:dyDescent="0.2">
      <c r="B41" s="313" t="s">
        <v>401</v>
      </c>
      <c r="C41" s="379" t="s">
        <v>400</v>
      </c>
      <c r="D41" s="379"/>
      <c r="E41" s="379"/>
      <c r="F41" s="379"/>
      <c r="G41" s="379"/>
      <c r="H41" s="380"/>
    </row>
    <row r="42" spans="2:13" ht="37.5" customHeight="1" x14ac:dyDescent="0.2">
      <c r="B42" s="313" t="s">
        <v>402</v>
      </c>
      <c r="C42" s="333" t="s">
        <v>423</v>
      </c>
      <c r="D42" s="333"/>
      <c r="E42" s="333"/>
      <c r="F42" s="333"/>
      <c r="G42" s="333"/>
      <c r="H42" s="334"/>
    </row>
    <row r="43" spans="2:13" s="308" customFormat="1" ht="129.75" customHeight="1" x14ac:dyDescent="0.2">
      <c r="B43" s="381" t="s">
        <v>424</v>
      </c>
      <c r="C43" s="382"/>
      <c r="D43" s="382"/>
      <c r="E43" s="382"/>
      <c r="F43" s="382"/>
      <c r="G43" s="382"/>
      <c r="H43" s="383"/>
    </row>
    <row r="44" spans="2:13" ht="18.75" customHeight="1" x14ac:dyDescent="0.2">
      <c r="B44" s="313" t="s">
        <v>404</v>
      </c>
      <c r="C44" s="376" t="s">
        <v>403</v>
      </c>
      <c r="D44" s="377"/>
      <c r="E44" s="377"/>
      <c r="F44" s="377"/>
      <c r="G44" s="377"/>
      <c r="H44" s="378"/>
      <c r="M44" s="314"/>
    </row>
    <row r="45" spans="2:13" ht="18.75" customHeight="1" x14ac:dyDescent="0.2">
      <c r="B45" s="313" t="s">
        <v>406</v>
      </c>
      <c r="C45" s="376" t="s">
        <v>405</v>
      </c>
      <c r="D45" s="377"/>
      <c r="E45" s="377"/>
      <c r="F45" s="377"/>
      <c r="G45" s="377"/>
      <c r="H45" s="378"/>
    </row>
    <row r="46" spans="2:13" ht="18.75" customHeight="1" thickBot="1" x14ac:dyDescent="0.25">
      <c r="B46" s="315" t="s">
        <v>408</v>
      </c>
      <c r="C46" s="373" t="s">
        <v>407</v>
      </c>
      <c r="D46" s="374"/>
      <c r="E46" s="374"/>
      <c r="F46" s="374"/>
      <c r="G46" s="374"/>
      <c r="H46" s="375"/>
    </row>
    <row r="47" spans="2:13" ht="15.75" thickBot="1" x14ac:dyDescent="0.25">
      <c r="B47" s="312"/>
    </row>
    <row r="48" spans="2:13" ht="15.75" x14ac:dyDescent="0.2">
      <c r="B48" s="350" t="s">
        <v>393</v>
      </c>
      <c r="C48" s="351"/>
      <c r="D48" s="351"/>
      <c r="E48" s="351"/>
      <c r="F48" s="351"/>
      <c r="G48" s="351"/>
      <c r="H48" s="352"/>
    </row>
    <row r="49" spans="2:13" ht="17.25" customHeight="1" x14ac:dyDescent="0.2">
      <c r="B49" s="370" t="s">
        <v>360</v>
      </c>
      <c r="C49" s="371"/>
      <c r="D49" s="371"/>
      <c r="E49" s="371"/>
      <c r="F49" s="371"/>
      <c r="G49" s="371"/>
      <c r="H49" s="372"/>
    </row>
    <row r="50" spans="2:13" ht="34.5" customHeight="1" x14ac:dyDescent="0.2">
      <c r="B50" s="313" t="s">
        <v>401</v>
      </c>
      <c r="C50" s="333" t="s">
        <v>409</v>
      </c>
      <c r="D50" s="333"/>
      <c r="E50" s="333"/>
      <c r="F50" s="333"/>
      <c r="G50" s="333"/>
      <c r="H50" s="334"/>
    </row>
    <row r="51" spans="2:13" ht="40.5" customHeight="1" x14ac:dyDescent="0.2">
      <c r="B51" s="313" t="s">
        <v>402</v>
      </c>
      <c r="C51" s="333" t="s">
        <v>425</v>
      </c>
      <c r="D51" s="333"/>
      <c r="E51" s="333"/>
      <c r="F51" s="333"/>
      <c r="G51" s="333"/>
      <c r="H51" s="334"/>
    </row>
    <row r="52" spans="2:13" ht="51" customHeight="1" x14ac:dyDescent="0.2">
      <c r="B52" s="335" t="s">
        <v>399</v>
      </c>
      <c r="C52" s="336"/>
      <c r="D52" s="336"/>
      <c r="E52" s="336"/>
      <c r="F52" s="336"/>
      <c r="G52" s="336"/>
      <c r="H52" s="337"/>
    </row>
    <row r="53" spans="2:13" ht="33.75" customHeight="1" x14ac:dyDescent="0.2">
      <c r="B53" s="313" t="s">
        <v>404</v>
      </c>
      <c r="C53" s="333" t="s">
        <v>410</v>
      </c>
      <c r="D53" s="333"/>
      <c r="E53" s="333"/>
      <c r="F53" s="333"/>
      <c r="G53" s="333"/>
      <c r="H53" s="334"/>
      <c r="M53" s="314"/>
    </row>
    <row r="54" spans="2:13" ht="33.75" customHeight="1" x14ac:dyDescent="0.2">
      <c r="B54" s="313" t="s">
        <v>406</v>
      </c>
      <c r="C54" s="333" t="s">
        <v>411</v>
      </c>
      <c r="D54" s="333"/>
      <c r="E54" s="333"/>
      <c r="F54" s="333"/>
      <c r="G54" s="333"/>
      <c r="H54" s="334"/>
    </row>
    <row r="55" spans="2:13" ht="34.5" customHeight="1" thickBot="1" x14ac:dyDescent="0.25">
      <c r="B55" s="315" t="s">
        <v>408</v>
      </c>
      <c r="C55" s="340" t="s">
        <v>412</v>
      </c>
      <c r="D55" s="340"/>
      <c r="E55" s="340"/>
      <c r="F55" s="340"/>
      <c r="G55" s="340"/>
      <c r="H55" s="341"/>
    </row>
    <row r="56" spans="2:13" ht="15.75" thickBot="1" x14ac:dyDescent="0.25">
      <c r="B56" s="312"/>
    </row>
    <row r="57" spans="2:13" ht="38.25" customHeight="1" x14ac:dyDescent="0.2">
      <c r="B57" s="342" t="s">
        <v>413</v>
      </c>
      <c r="C57" s="343"/>
      <c r="D57" s="343"/>
      <c r="E57" s="343"/>
      <c r="F57" s="343"/>
      <c r="G57" s="343"/>
      <c r="H57" s="344"/>
    </row>
    <row r="58" spans="2:13" x14ac:dyDescent="0.2">
      <c r="B58" s="345" t="s">
        <v>362</v>
      </c>
      <c r="C58" s="346"/>
      <c r="D58" s="346"/>
      <c r="E58" s="346"/>
      <c r="F58" s="346"/>
      <c r="G58" s="346"/>
      <c r="H58" s="347"/>
    </row>
    <row r="59" spans="2:13" ht="33.75" customHeight="1" x14ac:dyDescent="0.2">
      <c r="B59" s="313" t="s">
        <v>401</v>
      </c>
      <c r="C59" s="333" t="s">
        <v>414</v>
      </c>
      <c r="D59" s="333"/>
      <c r="E59" s="333"/>
      <c r="F59" s="333"/>
      <c r="G59" s="333"/>
      <c r="H59" s="334"/>
    </row>
    <row r="60" spans="2:13" ht="52.5" customHeight="1" x14ac:dyDescent="0.2">
      <c r="B60" s="313" t="s">
        <v>402</v>
      </c>
      <c r="C60" s="333" t="s">
        <v>426</v>
      </c>
      <c r="D60" s="333"/>
      <c r="E60" s="333"/>
      <c r="F60" s="333"/>
      <c r="G60" s="333"/>
      <c r="H60" s="334"/>
    </row>
    <row r="61" spans="2:13" ht="37.5" customHeight="1" x14ac:dyDescent="0.2">
      <c r="B61" s="335" t="s">
        <v>427</v>
      </c>
      <c r="C61" s="338"/>
      <c r="D61" s="338"/>
      <c r="E61" s="338"/>
      <c r="F61" s="338"/>
      <c r="G61" s="338"/>
      <c r="H61" s="339"/>
    </row>
    <row r="62" spans="2:13" ht="51.75" customHeight="1" x14ac:dyDescent="0.2">
      <c r="B62" s="313" t="s">
        <v>404</v>
      </c>
      <c r="C62" s="333" t="s">
        <v>415</v>
      </c>
      <c r="D62" s="333"/>
      <c r="E62" s="333"/>
      <c r="F62" s="333"/>
      <c r="G62" s="333"/>
      <c r="H62" s="334"/>
      <c r="M62" s="314"/>
    </row>
    <row r="63" spans="2:13" ht="34.5" customHeight="1" x14ac:dyDescent="0.2">
      <c r="B63" s="313" t="s">
        <v>406</v>
      </c>
      <c r="C63" s="333" t="s">
        <v>416</v>
      </c>
      <c r="D63" s="333"/>
      <c r="E63" s="333"/>
      <c r="F63" s="333"/>
      <c r="G63" s="333"/>
      <c r="H63" s="334"/>
    </row>
    <row r="64" spans="2:13" ht="36" customHeight="1" thickBot="1" x14ac:dyDescent="0.25">
      <c r="B64" s="315" t="s">
        <v>408</v>
      </c>
      <c r="C64" s="340" t="s">
        <v>417</v>
      </c>
      <c r="D64" s="340"/>
      <c r="E64" s="340"/>
      <c r="F64" s="340"/>
      <c r="G64" s="340"/>
      <c r="H64" s="341"/>
    </row>
    <row r="65" spans="2:13" ht="15.75" thickBot="1" x14ac:dyDescent="0.25">
      <c r="B65" s="312"/>
    </row>
    <row r="66" spans="2:13" ht="15.75" x14ac:dyDescent="0.2">
      <c r="B66" s="350" t="s">
        <v>394</v>
      </c>
      <c r="C66" s="351"/>
      <c r="D66" s="351"/>
      <c r="E66" s="351"/>
      <c r="F66" s="351"/>
      <c r="G66" s="351"/>
      <c r="H66" s="352"/>
    </row>
    <row r="67" spans="2:13" ht="66" customHeight="1" x14ac:dyDescent="0.2">
      <c r="B67" s="353" t="s">
        <v>395</v>
      </c>
      <c r="C67" s="354"/>
      <c r="D67" s="354"/>
      <c r="E67" s="354"/>
      <c r="F67" s="354"/>
      <c r="G67" s="354"/>
      <c r="H67" s="355"/>
    </row>
    <row r="68" spans="2:13" ht="35.25" customHeight="1" x14ac:dyDescent="0.2">
      <c r="B68" s="313" t="s">
        <v>401</v>
      </c>
      <c r="C68" s="333" t="s">
        <v>419</v>
      </c>
      <c r="D68" s="333"/>
      <c r="E68" s="333"/>
      <c r="F68" s="333"/>
      <c r="G68" s="333"/>
      <c r="H68" s="334"/>
    </row>
    <row r="69" spans="2:13" ht="50.25" customHeight="1" x14ac:dyDescent="0.2">
      <c r="B69" s="313" t="s">
        <v>402</v>
      </c>
      <c r="C69" s="348" t="s">
        <v>428</v>
      </c>
      <c r="D69" s="348"/>
      <c r="E69" s="348"/>
      <c r="F69" s="348"/>
      <c r="G69" s="348"/>
      <c r="H69" s="349"/>
    </row>
    <row r="70" spans="2:13" ht="33.75" customHeight="1" x14ac:dyDescent="0.2">
      <c r="B70" s="335" t="s">
        <v>427</v>
      </c>
      <c r="C70" s="338"/>
      <c r="D70" s="338"/>
      <c r="E70" s="338"/>
      <c r="F70" s="338"/>
      <c r="G70" s="338"/>
      <c r="H70" s="339"/>
    </row>
    <row r="71" spans="2:13" ht="38.25" customHeight="1" x14ac:dyDescent="0.2">
      <c r="B71" s="313" t="s">
        <v>404</v>
      </c>
      <c r="C71" s="333" t="s">
        <v>420</v>
      </c>
      <c r="D71" s="333"/>
      <c r="E71" s="333"/>
      <c r="F71" s="333"/>
      <c r="G71" s="333"/>
      <c r="H71" s="334"/>
    </row>
    <row r="72" spans="2:13" ht="33.75" customHeight="1" x14ac:dyDescent="0.2">
      <c r="B72" s="313" t="s">
        <v>406</v>
      </c>
      <c r="C72" s="333" t="s">
        <v>421</v>
      </c>
      <c r="D72" s="333"/>
      <c r="E72" s="333"/>
      <c r="F72" s="333"/>
      <c r="G72" s="333"/>
      <c r="H72" s="334"/>
    </row>
    <row r="73" spans="2:13" ht="33.75" customHeight="1" thickBot="1" x14ac:dyDescent="0.25">
      <c r="B73" s="315" t="s">
        <v>408</v>
      </c>
      <c r="C73" s="340" t="s">
        <v>422</v>
      </c>
      <c r="D73" s="340"/>
      <c r="E73" s="340"/>
      <c r="F73" s="340"/>
      <c r="G73" s="340"/>
      <c r="H73" s="341"/>
    </row>
    <row r="74" spans="2:13" x14ac:dyDescent="0.2">
      <c r="M74" s="314"/>
    </row>
  </sheetData>
  <sheetProtection algorithmName="SHA-512" hashValue="VlGqRZELmGROy9bV8owqAKyfJQM3kJstdKpJKru9hf+rzBXJDL7MpWjn8KUx25qDySppQg8MRXRkJNWJ44DCfg==" saltValue="huVoS33zxr+hzycKqZWaLQ==" spinCount="100000" sheet="1" objects="1" scenarios="1" selectLockedCells="1"/>
  <mergeCells count="95">
    <mergeCell ref="C37:D37"/>
    <mergeCell ref="E37:F37"/>
    <mergeCell ref="C34:H34"/>
    <mergeCell ref="C29:D29"/>
    <mergeCell ref="E29:F29"/>
    <mergeCell ref="B28:B29"/>
    <mergeCell ref="G29:H29"/>
    <mergeCell ref="H17:H18"/>
    <mergeCell ref="B22:H22"/>
    <mergeCell ref="B24:H24"/>
    <mergeCell ref="B27:H27"/>
    <mergeCell ref="C28:H28"/>
    <mergeCell ref="C17:C18"/>
    <mergeCell ref="D17:D18"/>
    <mergeCell ref="E17:E18"/>
    <mergeCell ref="F17:F18"/>
    <mergeCell ref="G17:G18"/>
    <mergeCell ref="B26:H26"/>
    <mergeCell ref="G11:G12"/>
    <mergeCell ref="H15:H16"/>
    <mergeCell ref="C13:C14"/>
    <mergeCell ref="D13:D14"/>
    <mergeCell ref="E13:E14"/>
    <mergeCell ref="F13:F14"/>
    <mergeCell ref="G13:G14"/>
    <mergeCell ref="H13:H14"/>
    <mergeCell ref="C15:C16"/>
    <mergeCell ref="D15:D16"/>
    <mergeCell ref="E15:E16"/>
    <mergeCell ref="F15:F16"/>
    <mergeCell ref="G15:G16"/>
    <mergeCell ref="B2:H2"/>
    <mergeCell ref="E4:F4"/>
    <mergeCell ref="G4:H4"/>
    <mergeCell ref="C5:D5"/>
    <mergeCell ref="G5:H5"/>
    <mergeCell ref="C41:H41"/>
    <mergeCell ref="C44:H44"/>
    <mergeCell ref="B43:H43"/>
    <mergeCell ref="C6:D6"/>
    <mergeCell ref="G6:H6"/>
    <mergeCell ref="H11:H12"/>
    <mergeCell ref="C9:C10"/>
    <mergeCell ref="D9:D10"/>
    <mergeCell ref="E9:E10"/>
    <mergeCell ref="F9:F10"/>
    <mergeCell ref="G9:G10"/>
    <mergeCell ref="H9:H10"/>
    <mergeCell ref="C11:C12"/>
    <mergeCell ref="D11:D12"/>
    <mergeCell ref="E11:E12"/>
    <mergeCell ref="F11:F12"/>
    <mergeCell ref="B48:H48"/>
    <mergeCell ref="B49:H49"/>
    <mergeCell ref="C46:H46"/>
    <mergeCell ref="C45:H45"/>
    <mergeCell ref="C42:H42"/>
    <mergeCell ref="B40:H40"/>
    <mergeCell ref="C30:H30"/>
    <mergeCell ref="C32:H32"/>
    <mergeCell ref="B39:H39"/>
    <mergeCell ref="C31:D31"/>
    <mergeCell ref="E31:F31"/>
    <mergeCell ref="G31:H31"/>
    <mergeCell ref="B30:B31"/>
    <mergeCell ref="C33:D33"/>
    <mergeCell ref="E33:F33"/>
    <mergeCell ref="C35:D35"/>
    <mergeCell ref="E35:F35"/>
    <mergeCell ref="B32:B33"/>
    <mergeCell ref="B34:B35"/>
    <mergeCell ref="C36:H36"/>
    <mergeCell ref="B36:B37"/>
    <mergeCell ref="C71:H71"/>
    <mergeCell ref="C72:H72"/>
    <mergeCell ref="C73:H73"/>
    <mergeCell ref="C69:H69"/>
    <mergeCell ref="B66:H66"/>
    <mergeCell ref="B70:H70"/>
    <mergeCell ref="B67:H67"/>
    <mergeCell ref="C64:H64"/>
    <mergeCell ref="C68:H68"/>
    <mergeCell ref="B57:H57"/>
    <mergeCell ref="B58:H58"/>
    <mergeCell ref="C59:H59"/>
    <mergeCell ref="C60:H60"/>
    <mergeCell ref="C50:H50"/>
    <mergeCell ref="C51:H51"/>
    <mergeCell ref="C53:H53"/>
    <mergeCell ref="C62:H62"/>
    <mergeCell ref="C63:H63"/>
    <mergeCell ref="B52:H52"/>
    <mergeCell ref="B61:H61"/>
    <mergeCell ref="C54:H54"/>
    <mergeCell ref="C55:H55"/>
  </mergeCells>
  <dataValidations count="1">
    <dataValidation type="date" operator="greaterThan" allowBlank="1" showInputMessage="1" showErrorMessage="1" sqref="G5:H5" xr:uid="{F8B3B529-4829-4189-9220-424438D5FB5A}">
      <formula1>I5</formula1>
    </dataValidation>
  </dataValidations>
  <hyperlinks>
    <hyperlink ref="E29" r:id="rId1" display="http://www.mto.gov.on.ca/phmpmbp/Reference Materials/Man-HighwayPlanningAndDesignProcessGuideline-201609.pdf " xr:uid="{D65AA616-C33E-4613-8FBF-53AA86F7592F}"/>
    <hyperlink ref="E31" r:id="rId2" display="http://www.mto.gov.on.ca/phmpmbp/Reference Materials/Man-HighwayPlanningAndDesignProcessGuideline-201609.pdf " xr:uid="{E9C918B0-0731-44B8-98BB-045FBCA859F8}"/>
    <hyperlink ref="C33" r:id="rId3" display="http://www.mto.gov.on.ca/phmpmbp/Reference Materials/Man-HighwayPlanningAndDesignProcessGuideline-201609.pdf " xr:uid="{21756521-3710-443A-B550-8A5249AF4C7A}"/>
    <hyperlink ref="C35" r:id="rId4" display="http://www.mto.gov.on.ca/phmpmbp/Reference Materials/Man-HighwayPlanningAndDesignProcessGuideline-201609.pdf " xr:uid="{88929AF3-76F7-4602-94E3-216D2BE112A6}"/>
    <hyperlink ref="C37" r:id="rId5" display="http://www.mto.gov.on.ca/phmpmbp/Reference Materials/Man-HighwayPlanningAndDesignProcessGuideline-201609.pdf " xr:uid="{D7D28FFD-1AAD-4483-9382-0FEA9A562E79}"/>
  </hyperlinks>
  <pageMargins left="0.25" right="0.25" top="0.75" bottom="0.75" header="0.3" footer="0.3"/>
  <pageSetup scale="45" fitToHeight="0" orientation="portrait" r:id="rId6"/>
  <extLst>
    <ext xmlns:x14="http://schemas.microsoft.com/office/spreadsheetml/2009/9/main" uri="{78C0D931-6437-407d-A8EE-F0AAD7539E65}">
      <x14:conditionalFormattings>
        <x14:conditionalFormatting xmlns:xm="http://schemas.microsoft.com/office/excel/2006/main">
          <x14:cfRule type="expression" priority="21" id="{D564E7DE-9452-4DA5-A089-405B47EC89E6}">
            <xm:f>'Streamlined Form'!$L$63="1"</xm:f>
            <x14:dxf>
              <fill>
                <patternFill>
                  <bgColor rgb="FF00B0F0"/>
                </patternFill>
              </fill>
            </x14:dxf>
          </x14:cfRule>
          <xm:sqref>B28</xm:sqref>
        </x14:conditionalFormatting>
        <x14:conditionalFormatting xmlns:xm="http://schemas.microsoft.com/office/excel/2006/main">
          <x14:cfRule type="expression" priority="20" id="{090F6388-0F5D-4F1E-B071-1FB7D683E416}">
            <xm:f>'Streamlined Form'!$M$63="1"</xm:f>
            <x14:dxf>
              <fill>
                <patternFill>
                  <bgColor rgb="FF00B050"/>
                </patternFill>
              </fill>
            </x14:dxf>
          </x14:cfRule>
          <xm:sqref>B30</xm:sqref>
        </x14:conditionalFormatting>
        <x14:conditionalFormatting xmlns:xm="http://schemas.microsoft.com/office/excel/2006/main">
          <x14:cfRule type="expression" priority="19" id="{4DDF2569-E7EB-4767-9504-E382FBEDF745}">
            <xm:f>'Streamlined Form'!$N$63="1"</xm:f>
            <x14:dxf>
              <fill>
                <patternFill>
                  <bgColor rgb="FF92D050"/>
                </patternFill>
              </fill>
            </x14:dxf>
          </x14:cfRule>
          <xm:sqref>B32</xm:sqref>
        </x14:conditionalFormatting>
        <x14:conditionalFormatting xmlns:xm="http://schemas.microsoft.com/office/excel/2006/main">
          <x14:cfRule type="expression" priority="18" id="{3E2B7EBE-08DD-4120-8D16-A11FA9307040}">
            <xm:f>'Streamlined Form'!$O$63="1"</xm:f>
            <x14:dxf>
              <fill>
                <patternFill>
                  <bgColor rgb="FFFFFF00"/>
                </patternFill>
              </fill>
            </x14:dxf>
          </x14:cfRule>
          <xm:sqref>B34</xm:sqref>
        </x14:conditionalFormatting>
        <x14:conditionalFormatting xmlns:xm="http://schemas.microsoft.com/office/excel/2006/main">
          <x14:cfRule type="expression" priority="16" id="{DD672A12-A73E-44E6-B7BA-1331BD2F47C3}">
            <xm:f>'Streamlined Form'!$L$69="1"</xm:f>
            <x14:dxf>
              <fill>
                <patternFill>
                  <bgColor rgb="FF00B0F0"/>
                </patternFill>
              </fill>
            </x14:dxf>
          </x14:cfRule>
          <xm:sqref>B41</xm:sqref>
        </x14:conditionalFormatting>
        <x14:conditionalFormatting xmlns:xm="http://schemas.microsoft.com/office/excel/2006/main">
          <x14:cfRule type="expression" priority="15" id="{0FF4173E-C27B-465F-B894-0411CA0EE74C}">
            <xm:f>'Streamlined Form'!$M$69="1"</xm:f>
            <x14:dxf>
              <fill>
                <patternFill>
                  <bgColor rgb="FF00B050"/>
                </patternFill>
              </fill>
            </x14:dxf>
          </x14:cfRule>
          <xm:sqref>B42</xm:sqref>
        </x14:conditionalFormatting>
        <x14:conditionalFormatting xmlns:xm="http://schemas.microsoft.com/office/excel/2006/main">
          <x14:cfRule type="expression" priority="14" id="{E4ED26E1-EC75-41ED-BB3F-371027311FED}">
            <xm:f>'Streamlined Form'!$N$69="1"</xm:f>
            <x14:dxf>
              <fill>
                <patternFill>
                  <bgColor rgb="FF92D050"/>
                </patternFill>
              </fill>
            </x14:dxf>
          </x14:cfRule>
          <xm:sqref>B44</xm:sqref>
        </x14:conditionalFormatting>
        <x14:conditionalFormatting xmlns:xm="http://schemas.microsoft.com/office/excel/2006/main">
          <x14:cfRule type="expression" priority="13" id="{3C49CF31-F5B8-4102-8177-1CEE25ACBDCB}">
            <xm:f>'Streamlined Form'!$O$69="1"</xm:f>
            <x14:dxf>
              <fill>
                <patternFill>
                  <bgColor rgb="FFFFC000"/>
                </patternFill>
              </fill>
            </x14:dxf>
          </x14:cfRule>
          <xm:sqref>B45</xm:sqref>
        </x14:conditionalFormatting>
        <x14:conditionalFormatting xmlns:xm="http://schemas.microsoft.com/office/excel/2006/main">
          <x14:cfRule type="expression" priority="12" id="{4AF83A02-EE57-4F33-AE5B-66ADBDF2DF38}">
            <xm:f>'Streamlined Form'!$P$69="1"</xm:f>
            <x14:dxf>
              <fill>
                <patternFill>
                  <bgColor rgb="FFFF0000"/>
                </patternFill>
              </fill>
            </x14:dxf>
          </x14:cfRule>
          <xm:sqref>B46</xm:sqref>
        </x14:conditionalFormatting>
        <x14:conditionalFormatting xmlns:xm="http://schemas.microsoft.com/office/excel/2006/main">
          <x14:cfRule type="expression" priority="11" id="{E04B222B-3B2B-4886-B023-4D7922848E73}">
            <xm:f>'Streamlined Form'!$L$75="1"</xm:f>
            <x14:dxf>
              <fill>
                <patternFill>
                  <bgColor rgb="FF00B0F0"/>
                </patternFill>
              </fill>
            </x14:dxf>
          </x14:cfRule>
          <xm:sqref>B50</xm:sqref>
        </x14:conditionalFormatting>
        <x14:conditionalFormatting xmlns:xm="http://schemas.microsoft.com/office/excel/2006/main">
          <x14:cfRule type="expression" priority="10" id="{E56C71EE-00D3-4063-B6E6-EABD6AA4F3B7}">
            <xm:f>'Streamlined Form'!$M$75="1"</xm:f>
            <x14:dxf>
              <fill>
                <patternFill>
                  <bgColor rgb="FF00B050"/>
                </patternFill>
              </fill>
            </x14:dxf>
          </x14:cfRule>
          <xm:sqref>B51</xm:sqref>
        </x14:conditionalFormatting>
        <x14:conditionalFormatting xmlns:xm="http://schemas.microsoft.com/office/excel/2006/main">
          <x14:cfRule type="expression" priority="9" id="{7C64ED18-A69E-46C5-8515-E0585A15757E}">
            <xm:f>'Streamlined Form'!$N$75="1"</xm:f>
            <x14:dxf>
              <fill>
                <patternFill>
                  <bgColor rgb="FF92D050"/>
                </patternFill>
              </fill>
            </x14:dxf>
          </x14:cfRule>
          <xm:sqref>B53</xm:sqref>
        </x14:conditionalFormatting>
        <x14:conditionalFormatting xmlns:xm="http://schemas.microsoft.com/office/excel/2006/main">
          <x14:cfRule type="expression" priority="8" id="{5B8DA0A8-376B-4328-894C-2DB4EE089522}">
            <xm:f>'Streamlined Form'!$O$75="1"</xm:f>
            <x14:dxf>
              <fill>
                <patternFill>
                  <bgColor rgb="FFFFC000"/>
                </patternFill>
              </fill>
            </x14:dxf>
          </x14:cfRule>
          <xm:sqref>B54</xm:sqref>
        </x14:conditionalFormatting>
        <x14:conditionalFormatting xmlns:xm="http://schemas.microsoft.com/office/excel/2006/main">
          <x14:cfRule type="expression" priority="7" id="{AF675E97-E385-450B-89A5-87B039E85637}">
            <xm:f>'Streamlined Form'!$P$75="1"</xm:f>
            <x14:dxf>
              <fill>
                <patternFill>
                  <bgColor rgb="FFFF0000"/>
                </patternFill>
              </fill>
            </x14:dxf>
          </x14:cfRule>
          <xm:sqref>B55</xm:sqref>
        </x14:conditionalFormatting>
        <x14:conditionalFormatting xmlns:xm="http://schemas.microsoft.com/office/excel/2006/main">
          <x14:cfRule type="expression" priority="6" id="{B37FE329-DAE4-42D2-BBDC-2D877A2CD916}">
            <xm:f>'Streamlined Form'!$L$81="1"</xm:f>
            <x14:dxf>
              <fill>
                <patternFill>
                  <bgColor rgb="FF00B0F0"/>
                </patternFill>
              </fill>
            </x14:dxf>
          </x14:cfRule>
          <xm:sqref>B59</xm:sqref>
        </x14:conditionalFormatting>
        <x14:conditionalFormatting xmlns:xm="http://schemas.microsoft.com/office/excel/2006/main">
          <x14:cfRule type="expression" priority="5" id="{675A1A90-6C36-44D1-99F5-1C53A8648557}">
            <xm:f>'Streamlined Form'!$M$81="1"</xm:f>
            <x14:dxf>
              <fill>
                <patternFill>
                  <bgColor rgb="FF00B050"/>
                </patternFill>
              </fill>
            </x14:dxf>
          </x14:cfRule>
          <xm:sqref>B60</xm:sqref>
        </x14:conditionalFormatting>
        <x14:conditionalFormatting xmlns:xm="http://schemas.microsoft.com/office/excel/2006/main">
          <x14:cfRule type="expression" priority="4" id="{29FDA24F-EDC4-46A4-936A-567F4791252C}">
            <xm:f>'Streamlined Form'!$N$81="1"</xm:f>
            <x14:dxf>
              <fill>
                <patternFill>
                  <bgColor rgb="FF92D050"/>
                </patternFill>
              </fill>
            </x14:dxf>
          </x14:cfRule>
          <xm:sqref>B62</xm:sqref>
        </x14:conditionalFormatting>
        <x14:conditionalFormatting xmlns:xm="http://schemas.microsoft.com/office/excel/2006/main">
          <x14:cfRule type="expression" priority="3" id="{72F3E36F-6568-48EE-BCB2-895D5651BCFB}">
            <xm:f>'Streamlined Form'!$O$81="1"</xm:f>
            <x14:dxf>
              <fill>
                <patternFill>
                  <bgColor rgb="FFFFC000"/>
                </patternFill>
              </fill>
            </x14:dxf>
          </x14:cfRule>
          <xm:sqref>B63</xm:sqref>
        </x14:conditionalFormatting>
        <x14:conditionalFormatting xmlns:xm="http://schemas.microsoft.com/office/excel/2006/main">
          <x14:cfRule type="expression" priority="2" id="{5C1CE302-05C0-491D-B766-F803E3AA0BDE}">
            <xm:f>'Streamlined Form'!$P$81="1"</xm:f>
            <x14:dxf>
              <fill>
                <patternFill>
                  <bgColor rgb="FFFF0000"/>
                </patternFill>
              </fill>
            </x14:dxf>
          </x14:cfRule>
          <xm:sqref>B64</xm:sqref>
        </x14:conditionalFormatting>
        <x14:conditionalFormatting xmlns:xm="http://schemas.microsoft.com/office/excel/2006/main">
          <x14:cfRule type="expression" priority="1" id="{2263ADBF-5AAB-40EC-907A-85E00BB6E3B0}">
            <xm:f>'Streamlined Form'!$P$63="1"</xm:f>
            <x14:dxf>
              <fill>
                <patternFill>
                  <bgColor rgb="FFFF0000"/>
                </patternFill>
              </fill>
            </x14:dxf>
          </x14:cfRule>
          <xm:sqref>B36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70114-FA1F-4A1F-AAF2-040D17DF375F}">
  <sheetPr>
    <pageSetUpPr fitToPage="1"/>
  </sheetPr>
  <dimension ref="B1:BH164"/>
  <sheetViews>
    <sheetView showGridLines="0" showRowColHeaders="0" topLeftCell="A2" zoomScale="80" zoomScaleNormal="80" workbookViewId="0">
      <selection activeCell="D12" sqref="D12"/>
    </sheetView>
  </sheetViews>
  <sheetFormatPr defaultRowHeight="14.25" x14ac:dyDescent="0.2"/>
  <cols>
    <col min="1" max="1" width="5" style="1" customWidth="1"/>
    <col min="2" max="2" width="4.42578125" style="1" customWidth="1"/>
    <col min="3" max="5" width="38.140625" style="1" customWidth="1"/>
    <col min="6" max="6" width="30.7109375" style="1" customWidth="1"/>
    <col min="7" max="7" width="43.28515625" style="1" customWidth="1"/>
    <col min="8" max="8" width="30.7109375" style="1" customWidth="1"/>
    <col min="9" max="9" width="4" style="1" bestFit="1" customWidth="1"/>
    <col min="10" max="10" width="4.140625" style="1" customWidth="1"/>
    <col min="11" max="11" width="4.42578125" style="1" hidden="1" customWidth="1"/>
    <col min="12" max="18" width="0" style="1" hidden="1" customWidth="1"/>
    <col min="19" max="16384" width="9.140625" style="1"/>
  </cols>
  <sheetData>
    <row r="1" spans="2:60" ht="15" hidden="1" customHeight="1" thickBot="1" x14ac:dyDescent="0.25"/>
    <row r="2" spans="2:60" ht="15" customHeight="1" thickBot="1" x14ac:dyDescent="0.25"/>
    <row r="3" spans="2:60" x14ac:dyDescent="0.2">
      <c r="B3" s="7"/>
      <c r="C3" s="8"/>
      <c r="D3" s="8"/>
      <c r="E3" s="8"/>
      <c r="F3" s="8"/>
      <c r="G3" s="8"/>
      <c r="H3" s="8"/>
      <c r="I3" s="8"/>
      <c r="J3" s="9"/>
    </row>
    <row r="4" spans="2:60" ht="26.25" x14ac:dyDescent="0.4">
      <c r="B4" s="10"/>
      <c r="C4" s="5"/>
      <c r="D4" s="5"/>
      <c r="E4" s="5"/>
      <c r="F4" s="5"/>
      <c r="G4" s="5"/>
      <c r="H4" s="11" t="s">
        <v>433</v>
      </c>
      <c r="I4" s="5"/>
      <c r="J4" s="12"/>
    </row>
    <row r="5" spans="2:60" x14ac:dyDescent="0.2">
      <c r="B5" s="10"/>
      <c r="C5" s="5"/>
      <c r="D5" s="5"/>
      <c r="E5" s="5"/>
      <c r="F5" s="5"/>
      <c r="G5" s="5"/>
      <c r="H5" s="5"/>
      <c r="I5" s="5"/>
      <c r="J5" s="1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row>
    <row r="6" spans="2:60" ht="18" x14ac:dyDescent="0.25">
      <c r="B6" s="10"/>
      <c r="C6" s="5"/>
      <c r="D6" s="5"/>
      <c r="E6" s="5"/>
      <c r="F6" s="13"/>
      <c r="G6" s="5"/>
      <c r="H6" s="319" t="s">
        <v>438</v>
      </c>
      <c r="I6" s="5"/>
      <c r="J6" s="1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row>
    <row r="7" spans="2:60" x14ac:dyDescent="0.2">
      <c r="B7" s="10"/>
      <c r="C7" s="5"/>
      <c r="D7" s="5"/>
      <c r="E7" s="5"/>
      <c r="F7" s="5"/>
      <c r="G7" s="5"/>
      <c r="H7" s="5"/>
      <c r="I7" s="5"/>
      <c r="J7" s="1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row>
    <row r="8" spans="2:60" x14ac:dyDescent="0.2">
      <c r="B8" s="10"/>
      <c r="C8" s="14" t="s">
        <v>0</v>
      </c>
      <c r="D8" s="5"/>
      <c r="E8" s="5"/>
      <c r="F8" s="5"/>
      <c r="G8" s="5"/>
      <c r="H8" s="6"/>
      <c r="I8" s="5"/>
      <c r="J8" s="1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row>
    <row r="9" spans="2:60" ht="18" x14ac:dyDescent="0.25">
      <c r="B9" s="10"/>
      <c r="C9" s="15"/>
      <c r="D9" s="5"/>
      <c r="E9" s="5"/>
      <c r="F9" s="5"/>
      <c r="G9" s="5"/>
      <c r="H9" s="5"/>
      <c r="I9" s="5"/>
      <c r="J9" s="1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row>
    <row r="10" spans="2:60" ht="15.75" thickBot="1" x14ac:dyDescent="0.3">
      <c r="B10" s="10"/>
      <c r="C10" s="16" t="s">
        <v>1</v>
      </c>
      <c r="D10" s="17"/>
      <c r="E10" s="17"/>
      <c r="F10" s="17"/>
      <c r="G10" s="17"/>
      <c r="H10" s="17"/>
      <c r="I10" s="17"/>
      <c r="J10" s="12"/>
    </row>
    <row r="11" spans="2:60" x14ac:dyDescent="0.2">
      <c r="B11" s="10"/>
      <c r="C11" s="18" t="s">
        <v>23</v>
      </c>
      <c r="D11" s="102" t="s">
        <v>433</v>
      </c>
      <c r="E11" s="19"/>
      <c r="F11" s="19"/>
      <c r="G11" s="19"/>
      <c r="H11" s="19"/>
      <c r="I11" s="19"/>
      <c r="J11" s="12"/>
    </row>
    <row r="12" spans="2:60" x14ac:dyDescent="0.2">
      <c r="B12" s="10"/>
      <c r="C12" s="20" t="s">
        <v>24</v>
      </c>
      <c r="D12" s="129" t="s">
        <v>217</v>
      </c>
      <c r="E12" s="21"/>
      <c r="F12" s="21"/>
      <c r="G12" s="21"/>
      <c r="H12" s="21"/>
      <c r="I12" s="21"/>
      <c r="J12" s="12"/>
    </row>
    <row r="13" spans="2:60" x14ac:dyDescent="0.2">
      <c r="B13" s="10"/>
      <c r="C13" s="20" t="s">
        <v>25</v>
      </c>
      <c r="D13" s="103" t="s">
        <v>219</v>
      </c>
      <c r="E13" s="21"/>
      <c r="F13" s="21"/>
      <c r="G13" s="21"/>
      <c r="H13" s="21"/>
      <c r="I13" s="21"/>
      <c r="J13" s="12"/>
    </row>
    <row r="14" spans="2:60" x14ac:dyDescent="0.2">
      <c r="B14" s="10"/>
      <c r="C14" s="20" t="s">
        <v>26</v>
      </c>
      <c r="D14" s="129" t="s">
        <v>217</v>
      </c>
      <c r="E14" s="21"/>
      <c r="F14" s="21"/>
      <c r="G14" s="21"/>
      <c r="H14" s="21"/>
      <c r="I14" s="21"/>
      <c r="J14" s="12"/>
    </row>
    <row r="15" spans="2:60" x14ac:dyDescent="0.2">
      <c r="B15" s="10"/>
      <c r="C15" s="20" t="s">
        <v>27</v>
      </c>
      <c r="D15" s="129" t="s">
        <v>217</v>
      </c>
      <c r="E15" s="21"/>
      <c r="F15" s="21"/>
      <c r="G15" s="21"/>
      <c r="H15" s="21"/>
      <c r="I15" s="21"/>
      <c r="J15" s="12"/>
    </row>
    <row r="16" spans="2:60" x14ac:dyDescent="0.2">
      <c r="B16" s="10"/>
      <c r="C16" s="22" t="s">
        <v>22</v>
      </c>
      <c r="D16" s="30"/>
      <c r="E16" s="30"/>
      <c r="F16" s="30"/>
      <c r="G16" s="30"/>
      <c r="H16" s="30"/>
      <c r="I16" s="5"/>
      <c r="J16" s="12"/>
    </row>
    <row r="17" spans="2:10" x14ac:dyDescent="0.2">
      <c r="B17" s="10"/>
      <c r="C17" s="22"/>
      <c r="D17" s="5"/>
      <c r="E17" s="5"/>
      <c r="F17" s="5"/>
      <c r="G17" s="5"/>
      <c r="H17" s="5"/>
      <c r="I17" s="5"/>
      <c r="J17" s="12"/>
    </row>
    <row r="18" spans="2:10" x14ac:dyDescent="0.2">
      <c r="B18" s="10"/>
      <c r="C18" s="5"/>
      <c r="D18" s="23"/>
      <c r="E18" s="5"/>
      <c r="F18" s="5"/>
      <c r="G18" s="5"/>
      <c r="H18" s="5"/>
      <c r="I18" s="5"/>
      <c r="J18" s="12"/>
    </row>
    <row r="19" spans="2:10" ht="15.75" thickBot="1" x14ac:dyDescent="0.3">
      <c r="B19" s="10"/>
      <c r="C19" s="24" t="s">
        <v>28</v>
      </c>
      <c r="D19" s="25"/>
      <c r="E19" s="25"/>
      <c r="F19" s="25"/>
      <c r="G19" s="25"/>
      <c r="H19" s="25"/>
      <c r="I19" s="26"/>
      <c r="J19" s="12"/>
    </row>
    <row r="20" spans="2:10" ht="14.25" customHeight="1" thickTop="1" x14ac:dyDescent="0.25">
      <c r="B20" s="10"/>
      <c r="C20" s="27"/>
      <c r="D20" s="28"/>
      <c r="E20" s="28"/>
      <c r="F20" s="28"/>
      <c r="G20" s="28"/>
      <c r="H20" s="28"/>
      <c r="I20" s="28"/>
      <c r="J20" s="12"/>
    </row>
    <row r="21" spans="2:10" x14ac:dyDescent="0.2">
      <c r="B21" s="10"/>
      <c r="C21" s="104" t="s">
        <v>2</v>
      </c>
      <c r="D21" s="130" t="s">
        <v>217</v>
      </c>
      <c r="E21" s="30"/>
      <c r="F21" s="30"/>
      <c r="G21" s="30"/>
      <c r="H21" s="30"/>
      <c r="I21" s="30"/>
      <c r="J21" s="12"/>
    </row>
    <row r="22" spans="2:10" x14ac:dyDescent="0.2">
      <c r="B22" s="10"/>
      <c r="D22" s="28"/>
      <c r="E22" s="28"/>
      <c r="F22" s="28"/>
      <c r="G22" s="28"/>
      <c r="H22" s="28"/>
      <c r="I22" s="28"/>
      <c r="J22" s="12"/>
    </row>
    <row r="23" spans="2:10" x14ac:dyDescent="0.2">
      <c r="B23" s="10"/>
      <c r="C23" s="30"/>
      <c r="D23" s="30"/>
      <c r="E23" s="30"/>
      <c r="F23" s="30"/>
      <c r="G23" s="30"/>
      <c r="H23" s="30"/>
      <c r="I23" s="30"/>
      <c r="J23" s="12"/>
    </row>
    <row r="24" spans="2:10" ht="15.75" customHeight="1" x14ac:dyDescent="0.2">
      <c r="B24" s="10"/>
      <c r="C24" s="5"/>
      <c r="D24" s="5"/>
      <c r="E24" s="5"/>
      <c r="F24" s="5"/>
      <c r="G24" s="5"/>
      <c r="H24" s="5"/>
      <c r="I24" s="5"/>
      <c r="J24" s="12"/>
    </row>
    <row r="25" spans="2:10" ht="15.75" thickBot="1" x14ac:dyDescent="0.3">
      <c r="B25" s="10"/>
      <c r="C25" s="24" t="s">
        <v>30</v>
      </c>
      <c r="D25" s="25"/>
      <c r="E25" s="25"/>
      <c r="F25" s="25"/>
      <c r="G25" s="25"/>
      <c r="H25" s="25"/>
      <c r="I25" s="26"/>
      <c r="J25" s="12"/>
    </row>
    <row r="26" spans="2:10" ht="14.25" customHeight="1" thickTop="1" x14ac:dyDescent="0.25">
      <c r="B26" s="10"/>
      <c r="C26" s="27"/>
      <c r="D26" s="28"/>
      <c r="E26" s="28"/>
      <c r="F26" s="28"/>
      <c r="G26" s="28"/>
      <c r="H26" s="28"/>
      <c r="I26" s="28"/>
      <c r="J26" s="12"/>
    </row>
    <row r="27" spans="2:10" x14ac:dyDescent="0.2">
      <c r="B27" s="10"/>
      <c r="C27" s="20" t="s">
        <v>39</v>
      </c>
      <c r="D27" s="418"/>
      <c r="E27" s="419"/>
      <c r="F27" s="419"/>
      <c r="G27" s="419"/>
      <c r="H27" s="419"/>
      <c r="I27" s="21"/>
      <c r="J27" s="12"/>
    </row>
    <row r="28" spans="2:10" x14ac:dyDescent="0.2">
      <c r="B28" s="10"/>
      <c r="C28" s="20" t="s">
        <v>3</v>
      </c>
      <c r="D28" s="418"/>
      <c r="E28" s="419"/>
      <c r="F28" s="419"/>
      <c r="G28" s="419"/>
      <c r="H28" s="419"/>
      <c r="I28" s="21"/>
      <c r="J28" s="12"/>
    </row>
    <row r="29" spans="2:10" x14ac:dyDescent="0.2">
      <c r="B29" s="10"/>
      <c r="C29" s="20" t="s">
        <v>40</v>
      </c>
      <c r="D29" s="418"/>
      <c r="E29" s="419"/>
      <c r="F29" s="419"/>
      <c r="G29" s="419"/>
      <c r="H29" s="419"/>
      <c r="I29" s="21"/>
      <c r="J29" s="12"/>
    </row>
    <row r="30" spans="2:10" x14ac:dyDescent="0.2">
      <c r="B30" s="10"/>
      <c r="C30" s="20" t="s">
        <v>41</v>
      </c>
      <c r="D30" s="129" t="s">
        <v>217</v>
      </c>
      <c r="E30" s="21"/>
      <c r="F30" s="21"/>
      <c r="G30" s="21"/>
      <c r="H30" s="21"/>
      <c r="I30" s="21"/>
      <c r="J30" s="12"/>
    </row>
    <row r="31" spans="2:10" x14ac:dyDescent="0.2">
      <c r="B31" s="10"/>
      <c r="C31" s="20" t="s">
        <v>4</v>
      </c>
      <c r="D31" s="418"/>
      <c r="E31" s="419"/>
      <c r="F31" s="419"/>
      <c r="G31" s="419"/>
      <c r="H31" s="419"/>
      <c r="I31" s="21"/>
      <c r="J31" s="12"/>
    </row>
    <row r="32" spans="2:10" x14ac:dyDescent="0.2">
      <c r="B32" s="10"/>
      <c r="C32" s="68"/>
      <c r="D32" s="5"/>
      <c r="E32" s="5"/>
      <c r="F32" s="5"/>
      <c r="G32" s="5"/>
      <c r="H32" s="5"/>
      <c r="I32" s="5"/>
      <c r="J32" s="12"/>
    </row>
    <row r="33" spans="2:10" x14ac:dyDescent="0.2">
      <c r="B33" s="10"/>
      <c r="C33" s="5"/>
      <c r="D33" s="5"/>
      <c r="E33" s="5"/>
      <c r="F33" s="5"/>
      <c r="G33" s="5"/>
      <c r="H33" s="5"/>
      <c r="I33" s="5"/>
      <c r="J33" s="12"/>
    </row>
    <row r="34" spans="2:10" ht="15.75" thickBot="1" x14ac:dyDescent="0.3">
      <c r="B34" s="10"/>
      <c r="C34" s="24" t="s">
        <v>267</v>
      </c>
      <c r="D34" s="25"/>
      <c r="E34" s="25"/>
      <c r="F34" s="25"/>
      <c r="G34" s="25"/>
      <c r="H34" s="25"/>
      <c r="I34" s="26"/>
      <c r="J34" s="12"/>
    </row>
    <row r="35" spans="2:10" ht="15.75" customHeight="1" thickTop="1" x14ac:dyDescent="0.25">
      <c r="B35" s="10"/>
      <c r="C35" s="27"/>
      <c r="D35" s="28"/>
      <c r="E35" s="28"/>
      <c r="F35" s="28"/>
      <c r="G35" s="28"/>
      <c r="H35" s="28"/>
      <c r="I35" s="28"/>
      <c r="J35" s="12"/>
    </row>
    <row r="36" spans="2:10" x14ac:dyDescent="0.2">
      <c r="B36" s="10"/>
      <c r="C36" s="20" t="s">
        <v>51</v>
      </c>
      <c r="D36" s="129" t="s">
        <v>217</v>
      </c>
      <c r="E36" s="21"/>
      <c r="F36" s="21"/>
      <c r="G36" s="21"/>
      <c r="H36" s="21"/>
      <c r="I36" s="21"/>
      <c r="J36" s="12"/>
    </row>
    <row r="37" spans="2:10" x14ac:dyDescent="0.2">
      <c r="B37" s="10"/>
      <c r="C37" s="23" t="s">
        <v>35</v>
      </c>
      <c r="D37" s="420"/>
      <c r="E37" s="421"/>
      <c r="F37" s="421"/>
      <c r="G37" s="421"/>
      <c r="H37" s="421"/>
      <c r="I37" s="5"/>
      <c r="J37" s="12"/>
    </row>
    <row r="38" spans="2:10" x14ac:dyDescent="0.2">
      <c r="B38" s="10"/>
      <c r="C38" s="31"/>
      <c r="D38" s="23"/>
      <c r="E38" s="5"/>
      <c r="F38" s="123" t="s">
        <v>36</v>
      </c>
      <c r="G38" s="415"/>
      <c r="H38" s="416"/>
      <c r="I38" s="5"/>
      <c r="J38" s="12"/>
    </row>
    <row r="39" spans="2:10" x14ac:dyDescent="0.2">
      <c r="B39" s="10"/>
      <c r="C39" s="20" t="s">
        <v>31</v>
      </c>
      <c r="D39" s="138"/>
      <c r="E39" s="131"/>
      <c r="F39" s="131"/>
      <c r="G39" s="131"/>
      <c r="H39" s="131"/>
      <c r="I39" s="21"/>
      <c r="J39" s="12"/>
    </row>
    <row r="40" spans="2:10" x14ac:dyDescent="0.2">
      <c r="B40" s="10"/>
      <c r="C40" s="20" t="s">
        <v>32</v>
      </c>
      <c r="D40" s="418"/>
      <c r="E40" s="419"/>
      <c r="F40" s="419"/>
      <c r="G40" s="419"/>
      <c r="H40" s="419"/>
      <c r="I40" s="21"/>
      <c r="J40" s="12"/>
    </row>
    <row r="41" spans="2:10" x14ac:dyDescent="0.2">
      <c r="B41" s="10"/>
      <c r="C41" s="20" t="s">
        <v>33</v>
      </c>
      <c r="D41" s="418"/>
      <c r="E41" s="419"/>
      <c r="F41" s="419"/>
      <c r="G41" s="419"/>
      <c r="H41" s="419"/>
      <c r="I41" s="21"/>
      <c r="J41" s="12"/>
    </row>
    <row r="42" spans="2:10" x14ac:dyDescent="0.2">
      <c r="B42" s="10"/>
      <c r="C42" s="20" t="s">
        <v>52</v>
      </c>
      <c r="D42" s="418"/>
      <c r="E42" s="419"/>
      <c r="F42" s="419"/>
      <c r="G42" s="419"/>
      <c r="H42" s="419"/>
      <c r="I42" s="21"/>
      <c r="J42" s="12"/>
    </row>
    <row r="43" spans="2:10" x14ac:dyDescent="0.2">
      <c r="B43" s="10"/>
      <c r="C43" s="20" t="s">
        <v>34</v>
      </c>
      <c r="D43" s="418"/>
      <c r="E43" s="419"/>
      <c r="F43" s="419"/>
      <c r="G43" s="419"/>
      <c r="H43" s="419"/>
      <c r="I43" s="21"/>
      <c r="J43" s="12"/>
    </row>
    <row r="44" spans="2:10" x14ac:dyDescent="0.2">
      <c r="B44" s="10"/>
      <c r="C44" s="23"/>
      <c r="D44" s="105" t="s">
        <v>29</v>
      </c>
      <c r="E44" s="231"/>
      <c r="F44" s="105" t="s">
        <v>38</v>
      </c>
      <c r="G44" s="231"/>
      <c r="H44" s="5"/>
      <c r="I44" s="5"/>
      <c r="J44" s="12"/>
    </row>
    <row r="45" spans="2:10" x14ac:dyDescent="0.2">
      <c r="B45" s="10"/>
      <c r="C45" s="20" t="s">
        <v>37</v>
      </c>
      <c r="D45" s="418"/>
      <c r="E45" s="419"/>
      <c r="F45" s="419"/>
      <c r="G45" s="419"/>
      <c r="H45" s="419"/>
      <c r="I45" s="21"/>
      <c r="J45" s="12"/>
    </row>
    <row r="46" spans="2:10" x14ac:dyDescent="0.2">
      <c r="B46" s="66"/>
      <c r="C46" s="2"/>
      <c r="D46" s="2"/>
      <c r="E46" s="2"/>
      <c r="F46" s="2"/>
      <c r="G46" s="2"/>
      <c r="H46" s="2"/>
      <c r="I46" s="2"/>
      <c r="J46" s="67"/>
    </row>
    <row r="47" spans="2:10" hidden="1" x14ac:dyDescent="0.2">
      <c r="B47" s="10"/>
      <c r="C47" s="5"/>
      <c r="D47" s="5"/>
      <c r="E47" s="5"/>
      <c r="F47" s="5"/>
      <c r="G47" s="5"/>
      <c r="H47" s="5"/>
      <c r="I47" s="5"/>
      <c r="J47" s="12"/>
    </row>
    <row r="48" spans="2:10" ht="15" hidden="1" thickBot="1" x14ac:dyDescent="0.25">
      <c r="B48" s="10"/>
      <c r="C48" s="5"/>
      <c r="D48" s="106" t="s">
        <v>260</v>
      </c>
      <c r="E48" s="107"/>
      <c r="F48" s="107"/>
      <c r="G48" s="107"/>
      <c r="H48" s="108"/>
      <c r="I48" s="5"/>
      <c r="J48" s="12"/>
    </row>
    <row r="49" spans="2:17" hidden="1" x14ac:dyDescent="0.2">
      <c r="B49" s="10"/>
      <c r="C49" s="5"/>
      <c r="D49" s="5"/>
      <c r="E49" s="5"/>
      <c r="F49" s="5"/>
      <c r="G49" s="5"/>
      <c r="H49" s="5"/>
      <c r="I49" s="5"/>
      <c r="J49" s="12"/>
    </row>
    <row r="50" spans="2:17" hidden="1" x14ac:dyDescent="0.2">
      <c r="B50" s="10"/>
      <c r="C50" s="5"/>
      <c r="D50" s="109" t="s">
        <v>261</v>
      </c>
      <c r="E50" s="423"/>
      <c r="F50" s="424"/>
      <c r="G50" s="424"/>
      <c r="H50" s="424"/>
      <c r="I50" s="5"/>
      <c r="J50" s="12"/>
    </row>
    <row r="51" spans="2:17" hidden="1" x14ac:dyDescent="0.2">
      <c r="B51" s="10"/>
      <c r="C51" s="5"/>
      <c r="D51" s="109" t="s">
        <v>262</v>
      </c>
      <c r="E51" s="423"/>
      <c r="F51" s="424"/>
      <c r="G51" s="424"/>
      <c r="H51" s="424"/>
      <c r="I51" s="5"/>
      <c r="J51" s="12"/>
    </row>
    <row r="52" spans="2:17" hidden="1" x14ac:dyDescent="0.2">
      <c r="B52" s="10"/>
      <c r="C52" s="5"/>
      <c r="D52" s="5"/>
      <c r="E52" s="5"/>
      <c r="F52" s="5"/>
      <c r="G52" s="5"/>
      <c r="H52" s="5"/>
      <c r="I52" s="5"/>
      <c r="J52" s="12"/>
    </row>
    <row r="53" spans="2:17" ht="15" hidden="1" thickBot="1" x14ac:dyDescent="0.25">
      <c r="B53" s="10"/>
      <c r="C53" s="5"/>
      <c r="D53" s="106" t="s">
        <v>263</v>
      </c>
      <c r="E53" s="107"/>
      <c r="F53" s="107"/>
      <c r="G53" s="107"/>
      <c r="H53" s="108"/>
      <c r="I53" s="5"/>
      <c r="J53" s="12"/>
    </row>
    <row r="54" spans="2:17" hidden="1" x14ac:dyDescent="0.2">
      <c r="B54" s="10"/>
      <c r="C54" s="5"/>
      <c r="D54" s="5"/>
      <c r="E54" s="5"/>
      <c r="F54" s="5"/>
      <c r="G54" s="5"/>
      <c r="H54" s="5"/>
      <c r="I54" s="5"/>
      <c r="J54" s="12"/>
    </row>
    <row r="55" spans="2:17" hidden="1" x14ac:dyDescent="0.2">
      <c r="B55" s="10"/>
      <c r="C55" s="5"/>
      <c r="D55" s="109" t="s">
        <v>264</v>
      </c>
      <c r="E55" s="423"/>
      <c r="F55" s="424"/>
      <c r="G55" s="424"/>
      <c r="H55" s="424"/>
      <c r="I55" s="5"/>
      <c r="J55" s="12"/>
    </row>
    <row r="56" spans="2:17" hidden="1" x14ac:dyDescent="0.2">
      <c r="B56" s="10"/>
      <c r="C56" s="5"/>
      <c r="D56" s="109" t="s">
        <v>262</v>
      </c>
      <c r="E56" s="423"/>
      <c r="F56" s="424"/>
      <c r="G56" s="424"/>
      <c r="H56" s="424"/>
      <c r="I56" s="5"/>
      <c r="J56" s="12"/>
    </row>
    <row r="57" spans="2:17" ht="12.75" hidden="1" customHeight="1" x14ac:dyDescent="0.2">
      <c r="B57" s="10"/>
      <c r="C57" s="5"/>
      <c r="D57" s="5"/>
      <c r="E57" s="5"/>
      <c r="F57" s="5"/>
      <c r="G57" s="5"/>
      <c r="H57" s="5"/>
      <c r="I57" s="5"/>
      <c r="J57" s="12"/>
    </row>
    <row r="58" spans="2:17" ht="12.75" hidden="1" customHeight="1" x14ac:dyDescent="0.2">
      <c r="B58" s="10"/>
      <c r="C58" s="5"/>
      <c r="D58" s="110"/>
      <c r="E58" s="111"/>
      <c r="F58" s="111"/>
      <c r="G58" s="111"/>
      <c r="H58" s="111"/>
      <c r="I58" s="5"/>
      <c r="J58" s="12"/>
    </row>
    <row r="59" spans="2:17" ht="12.75" customHeight="1" x14ac:dyDescent="0.2">
      <c r="B59" s="10"/>
      <c r="C59" s="5"/>
      <c r="D59" s="5"/>
      <c r="E59" s="5"/>
      <c r="F59" s="5"/>
      <c r="G59" s="5"/>
      <c r="H59" s="5"/>
      <c r="I59" s="5"/>
      <c r="J59" s="12"/>
    </row>
    <row r="60" spans="2:17" ht="15.75" thickBot="1" x14ac:dyDescent="0.3">
      <c r="B60" s="10"/>
      <c r="C60" s="24" t="s">
        <v>44</v>
      </c>
      <c r="D60" s="25"/>
      <c r="E60" s="25"/>
      <c r="F60" s="25"/>
      <c r="G60" s="25"/>
      <c r="H60" s="25"/>
      <c r="I60" s="26"/>
      <c r="J60" s="12"/>
    </row>
    <row r="61" spans="2:17" ht="19.5" thickTop="1" thickBot="1" x14ac:dyDescent="0.3">
      <c r="B61" s="10"/>
      <c r="C61" s="60" t="s">
        <v>69</v>
      </c>
      <c r="D61" s="17"/>
      <c r="E61" s="17"/>
      <c r="F61" s="17"/>
      <c r="G61" s="17"/>
      <c r="H61" s="17"/>
      <c r="I61" s="17"/>
      <c r="J61" s="12"/>
    </row>
    <row r="62" spans="2:17" ht="20.25" x14ac:dyDescent="0.2">
      <c r="B62" s="10"/>
      <c r="C62" s="281"/>
      <c r="D62" s="282" t="s">
        <v>64</v>
      </c>
      <c r="E62" s="425" t="s">
        <v>453</v>
      </c>
      <c r="F62" s="283" t="s">
        <v>5</v>
      </c>
      <c r="G62" s="283" t="s">
        <v>7</v>
      </c>
      <c r="H62" s="283" t="s">
        <v>9</v>
      </c>
      <c r="I62" s="281"/>
      <c r="J62" s="12"/>
    </row>
    <row r="63" spans="2:17" ht="15.75" customHeight="1" thickBot="1" x14ac:dyDescent="0.25">
      <c r="B63" s="10"/>
      <c r="C63" s="71"/>
      <c r="D63" s="71"/>
      <c r="E63" s="426"/>
      <c r="F63" s="72" t="s">
        <v>6</v>
      </c>
      <c r="G63" s="72" t="s">
        <v>8</v>
      </c>
      <c r="H63" s="72" t="s">
        <v>10</v>
      </c>
      <c r="I63" s="71"/>
      <c r="J63" s="12"/>
      <c r="L63" s="1" t="str">
        <f>IF($G$64="5-Outstanding","1","0")</f>
        <v>0</v>
      </c>
      <c r="M63" s="1" t="str">
        <f>IF($G$64="4-Commendable","1","0")</f>
        <v>0</v>
      </c>
      <c r="N63" s="1" t="str">
        <f>IF($G$64="3-Satisfactory","1","0")</f>
        <v>0</v>
      </c>
      <c r="O63" s="1" t="str">
        <f>IF($G$64="2-Needs Improvement","1","0")</f>
        <v>0</v>
      </c>
      <c r="P63" s="1" t="str">
        <f>IF($G$64="1-Not Satisfactory","1","0")</f>
        <v>0</v>
      </c>
      <c r="Q63" s="1" t="str">
        <f>IF($G$64="Select","1","0")</f>
        <v>1</v>
      </c>
    </row>
    <row r="64" spans="2:17" ht="15" x14ac:dyDescent="0.25">
      <c r="B64" s="66"/>
      <c r="C64" s="244" t="s">
        <v>354</v>
      </c>
      <c r="D64" s="245" t="s">
        <v>355</v>
      </c>
      <c r="F64" s="331">
        <f>Instructions!C9</f>
        <v>0</v>
      </c>
      <c r="G64" s="133" t="s">
        <v>217</v>
      </c>
      <c r="H64" s="247" t="str">
        <f>IF(G64="Select","0",IF(G64="1-Not Satisfactory",F64*1,IF(G64="2-Needs Improvement",F64*2,IF(G64="3-Satisfactory",F64*3,IF(G64="4-Commendable",F64*4,IF(G64="5-Outstanding",F64*5,0))))))</f>
        <v>0</v>
      </c>
      <c r="J64" s="67"/>
      <c r="K64" s="1" t="str">
        <f>H64</f>
        <v>0</v>
      </c>
      <c r="L64" s="1" t="str">
        <f>IF($G$64="5-Outstanding",$K$64,"X")</f>
        <v>X</v>
      </c>
      <c r="M64" s="1" t="str">
        <f>IF($G$64="4-Commendable",$K$64,"X")</f>
        <v>X</v>
      </c>
      <c r="N64" s="1" t="str">
        <f>IF($G$64="3-Satisfactory",$K$64,"X")</f>
        <v>X</v>
      </c>
      <c r="O64" s="1" t="str">
        <f>IF($G$64="2-Needs Improvement",$K$64,"X")</f>
        <v>X</v>
      </c>
      <c r="P64" s="1" t="str">
        <f>IF($G$64="1-Not Satisfactory",$K$64,"X")</f>
        <v>X</v>
      </c>
      <c r="Q64" s="1" t="str">
        <f>IF($G$64="Select",$K$64,"X")</f>
        <v>0</v>
      </c>
    </row>
    <row r="65" spans="2:17" ht="174" customHeight="1" x14ac:dyDescent="0.25">
      <c r="B65" s="66"/>
      <c r="C65" s="248"/>
      <c r="D65" s="417" t="s">
        <v>356</v>
      </c>
      <c r="E65" s="417"/>
      <c r="F65" s="249"/>
      <c r="G65" s="417" t="str">
        <f>IF(L63="1",Instructions!C28,IF(M63="1",Instructions!C30,IF(N63="1",Instructions!C32,IF(O63="1",Instructions!C34,IF(P63="1",Instructions!#REF!,"")))))</f>
        <v/>
      </c>
      <c r="H65" s="249"/>
      <c r="J65" s="67"/>
    </row>
    <row r="66" spans="2:17" ht="15" x14ac:dyDescent="0.25">
      <c r="B66" s="66"/>
      <c r="C66" s="248"/>
      <c r="D66" s="238" t="s">
        <v>11</v>
      </c>
      <c r="G66" s="417"/>
      <c r="J66" s="67"/>
    </row>
    <row r="67" spans="2:17" ht="14.25" customHeight="1" x14ac:dyDescent="0.2">
      <c r="B67" s="66"/>
      <c r="C67" s="428" t="s">
        <v>351</v>
      </c>
      <c r="D67" s="428"/>
      <c r="E67" s="428"/>
      <c r="G67" s="417"/>
      <c r="J67" s="67"/>
    </row>
    <row r="68" spans="2:17" ht="14.25" customHeight="1" x14ac:dyDescent="0.2">
      <c r="B68" s="66"/>
      <c r="C68" s="428"/>
      <c r="D68" s="428"/>
      <c r="E68" s="428"/>
      <c r="G68" s="417"/>
      <c r="J68" s="67"/>
    </row>
    <row r="69" spans="2:17" ht="15.75" thickBot="1" x14ac:dyDescent="0.3">
      <c r="B69" s="66"/>
      <c r="C69" s="250"/>
      <c r="D69" s="235"/>
      <c r="E69" s="235"/>
      <c r="F69" s="235"/>
      <c r="G69" s="235"/>
      <c r="H69" s="235"/>
      <c r="I69" s="235"/>
      <c r="J69" s="67"/>
      <c r="L69" s="1" t="str">
        <f>IF($G$70="5-Outstanding","1","0")</f>
        <v>0</v>
      </c>
      <c r="M69" s="1" t="str">
        <f>IF($G$70="4-Commendable","1","0")</f>
        <v>0</v>
      </c>
      <c r="N69" s="1" t="str">
        <f>IF($G$70="3-Satisfactory","1","0")</f>
        <v>0</v>
      </c>
      <c r="O69" s="1" t="str">
        <f>IF($G$70="2-Needs Improvement","1","0")</f>
        <v>0</v>
      </c>
      <c r="P69" s="1" t="str">
        <f>IF($G$70="1-Not Satisfactory","1","0")</f>
        <v>0</v>
      </c>
      <c r="Q69" s="1" t="str">
        <f>IF($G$70="Select","1","0")</f>
        <v>1</v>
      </c>
    </row>
    <row r="70" spans="2:17" ht="15" x14ac:dyDescent="0.25">
      <c r="B70" s="66"/>
      <c r="C70" s="244" t="s">
        <v>357</v>
      </c>
      <c r="D70" s="245" t="s">
        <v>12</v>
      </c>
      <c r="F70" s="331">
        <f>Instructions!C11</f>
        <v>0</v>
      </c>
      <c r="G70" s="133" t="s">
        <v>217</v>
      </c>
      <c r="H70" s="247" t="str">
        <f>IF(G70="Select","0",IF(G70="1-Not Satisfactory",F70*1,IF(G70="2-Needs Improvement",F70*2,IF(G70="3-Satisfactory",F70*3,IF(G70="4-Commendable",F70*4,IF(G70="5-Outstanding",F70*5,0))))))</f>
        <v>0</v>
      </c>
      <c r="J70" s="67"/>
      <c r="K70" s="1" t="str">
        <f t="shared" ref="K70:K82" si="0">H70</f>
        <v>0</v>
      </c>
      <c r="L70" s="1" t="str">
        <f>IF($G$70="5-Outstanding",K70,"X")</f>
        <v>X</v>
      </c>
      <c r="M70" s="1" t="str">
        <f>IF($G$70="4-Commendable",K70,"X")</f>
        <v>X</v>
      </c>
      <c r="N70" s="1" t="str">
        <f>IF($G$70="3-Satisfactory",K70,"X")</f>
        <v>X</v>
      </c>
      <c r="O70" s="1" t="str">
        <f>IF($G$70="2-Needs Improvement",K70,"X")</f>
        <v>X</v>
      </c>
      <c r="P70" s="1" t="str">
        <f>IF($G$70="1-Not Satisfactory",K70,"X")</f>
        <v>X</v>
      </c>
      <c r="Q70" s="1" t="str">
        <f>IF($G$70="Select",K70,"X")</f>
        <v>0</v>
      </c>
    </row>
    <row r="71" spans="2:17" ht="59.25" customHeight="1" x14ac:dyDescent="0.25">
      <c r="B71" s="66"/>
      <c r="C71" s="248"/>
      <c r="D71" s="417" t="s">
        <v>358</v>
      </c>
      <c r="E71" s="417"/>
      <c r="F71" s="249"/>
      <c r="G71" s="417" t="str">
        <f>IF(L69="1",Instructions!C41,IF(M69="1",Instructions!C42,IF(N69="1",Instructions!C44,IF(O69="1",Instructions!C45,IF(P69="1",Instructions!C46,"")))))</f>
        <v/>
      </c>
      <c r="H71" s="249"/>
      <c r="J71" s="67"/>
    </row>
    <row r="72" spans="2:17" ht="15" x14ac:dyDescent="0.25">
      <c r="B72" s="66"/>
      <c r="C72" s="248"/>
      <c r="D72" s="238" t="s">
        <v>13</v>
      </c>
      <c r="G72" s="417"/>
      <c r="J72" s="67"/>
    </row>
    <row r="73" spans="2:17" ht="14.25" customHeight="1" x14ac:dyDescent="0.2">
      <c r="B73" s="66"/>
      <c r="C73" s="428" t="s">
        <v>351</v>
      </c>
      <c r="D73" s="428"/>
      <c r="E73" s="428"/>
      <c r="G73" s="417"/>
      <c r="J73" s="67"/>
    </row>
    <row r="74" spans="2:17" ht="14.25" customHeight="1" x14ac:dyDescent="0.2">
      <c r="B74" s="66"/>
      <c r="C74" s="428"/>
      <c r="D74" s="428"/>
      <c r="E74" s="428"/>
      <c r="G74" s="417"/>
      <c r="J74" s="67"/>
    </row>
    <row r="75" spans="2:17" ht="15.75" customHeight="1" thickBot="1" x14ac:dyDescent="0.3">
      <c r="B75" s="66"/>
      <c r="C75" s="250"/>
      <c r="D75" s="235"/>
      <c r="E75" s="235"/>
      <c r="F75" s="235"/>
      <c r="G75" s="285"/>
      <c r="H75" s="235"/>
      <c r="I75" s="235"/>
      <c r="J75" s="67"/>
      <c r="L75" s="1" t="str">
        <f>IF($G$76="5-Outstanding","1","0")</f>
        <v>0</v>
      </c>
      <c r="M75" s="1" t="str">
        <f>IF($G$76="4-Commendable","1","0")</f>
        <v>0</v>
      </c>
      <c r="N75" s="1" t="str">
        <f>IF($G$76="3-Satisfactory","1","0")</f>
        <v>0</v>
      </c>
      <c r="O75" s="1" t="str">
        <f>IF($G$76="2-Needs Improvement","1","0")</f>
        <v>0</v>
      </c>
      <c r="P75" s="1" t="str">
        <f>IF($G$76="1-Not Satisfactory","1","0")</f>
        <v>0</v>
      </c>
      <c r="Q75" s="1" t="str">
        <f>IF($G$76="Select","1","0")</f>
        <v>1</v>
      </c>
    </row>
    <row r="76" spans="2:17" ht="15" x14ac:dyDescent="0.25">
      <c r="B76" s="66"/>
      <c r="C76" s="244" t="s">
        <v>359</v>
      </c>
      <c r="D76" s="245" t="s">
        <v>80</v>
      </c>
      <c r="F76" s="331">
        <f>Instructions!C13</f>
        <v>0</v>
      </c>
      <c r="G76" s="133" t="s">
        <v>217</v>
      </c>
      <c r="H76" s="247" t="str">
        <f>IF(G76="Select","0",IF(G76="1-Not Satisfactory",F76*1,IF(G76="2-Needs Improvement",F76*2,IF(G76="3-Satisfactory",F76*3,IF(G76="4-Commendable",F76*4,IF(G76="5-Outstanding",F76*5,0))))))</f>
        <v>0</v>
      </c>
      <c r="J76" s="67"/>
      <c r="K76" s="1" t="str">
        <f t="shared" si="0"/>
        <v>0</v>
      </c>
      <c r="L76" s="1" t="str">
        <f>IF($G$76="5-Outstanding",K76,"X")</f>
        <v>X</v>
      </c>
      <c r="M76" s="1" t="str">
        <f>IF($G$76="4-Commendable",K76,"X")</f>
        <v>X</v>
      </c>
      <c r="N76" s="1" t="str">
        <f>IF($G$76="3-Satisfactory",K76,"X")</f>
        <v>X</v>
      </c>
      <c r="O76" s="1" t="str">
        <f>IF($G$76="2-Needs Improvement",K76,"X")</f>
        <v>X</v>
      </c>
      <c r="P76" s="1" t="str">
        <f>IF($G$76="1-Not Satisfactory",K76,"X")</f>
        <v>X</v>
      </c>
      <c r="Q76" s="1" t="str">
        <f>IF($G$76="Select",K76,"X")</f>
        <v>0</v>
      </c>
    </row>
    <row r="77" spans="2:17" ht="75" customHeight="1" x14ac:dyDescent="0.25">
      <c r="B77" s="66"/>
      <c r="C77" s="248"/>
      <c r="D77" s="417" t="s">
        <v>360</v>
      </c>
      <c r="E77" s="417"/>
      <c r="F77" s="249"/>
      <c r="G77" s="417" t="str">
        <f>IF(L75="1",Instructions!C50,IF(M75="1",Instructions!C51,IF(N75="1",Instructions!C53,IF(O75="1",Instructions!C54,IF(P75="1",Instructions!C55,"")))))</f>
        <v/>
      </c>
      <c r="H77" s="249"/>
      <c r="J77" s="67"/>
    </row>
    <row r="78" spans="2:17" ht="15" x14ac:dyDescent="0.25">
      <c r="B78" s="66"/>
      <c r="C78" s="248"/>
      <c r="D78" s="238" t="s">
        <v>13</v>
      </c>
      <c r="G78" s="417"/>
      <c r="J78" s="67"/>
    </row>
    <row r="79" spans="2:17" ht="14.25" customHeight="1" x14ac:dyDescent="0.2">
      <c r="B79" s="66"/>
      <c r="C79" s="428" t="s">
        <v>351</v>
      </c>
      <c r="D79" s="428"/>
      <c r="E79" s="428"/>
      <c r="G79" s="417"/>
      <c r="J79" s="67"/>
    </row>
    <row r="80" spans="2:17" ht="14.25" customHeight="1" x14ac:dyDescent="0.2">
      <c r="B80" s="66"/>
      <c r="C80" s="428"/>
      <c r="D80" s="428"/>
      <c r="E80" s="428"/>
      <c r="G80" s="417"/>
      <c r="J80" s="67"/>
    </row>
    <row r="81" spans="2:17" ht="15.75" thickBot="1" x14ac:dyDescent="0.3">
      <c r="B81" s="66"/>
      <c r="C81" s="250"/>
      <c r="D81" s="251"/>
      <c r="E81" s="235"/>
      <c r="F81" s="235"/>
      <c r="G81" s="235"/>
      <c r="H81" s="235"/>
      <c r="I81" s="235"/>
      <c r="J81" s="67"/>
      <c r="L81" s="1" t="str">
        <f>IF($G$82="5-Outstanding","1","0")</f>
        <v>0</v>
      </c>
      <c r="M81" s="1" t="str">
        <f>IF($G$82="4-Commendable","1","0")</f>
        <v>0</v>
      </c>
      <c r="N81" s="1" t="str">
        <f>IF($G$82="3-Satisfactory","1","0")</f>
        <v>0</v>
      </c>
      <c r="O81" s="1" t="str">
        <f>IF($G$82="2-Needs Improvement","1","0")</f>
        <v>0</v>
      </c>
      <c r="P81" s="1" t="str">
        <f>IF($G$82="1-Not Satisfactory","1","0")</f>
        <v>0</v>
      </c>
      <c r="Q81" s="1" t="str">
        <f>IF($G$82="Select","1","0")</f>
        <v>1</v>
      </c>
    </row>
    <row r="82" spans="2:17" ht="15" x14ac:dyDescent="0.25">
      <c r="B82" s="66"/>
      <c r="C82" s="244" t="s">
        <v>361</v>
      </c>
      <c r="D82" s="429" t="s">
        <v>430</v>
      </c>
      <c r="E82" s="429"/>
      <c r="F82" s="331">
        <f>Instructions!C15</f>
        <v>0</v>
      </c>
      <c r="G82" s="133" t="s">
        <v>217</v>
      </c>
      <c r="H82" s="247" t="str">
        <f>IF(G82="Select","0",IF(G82="1-Not Satisfactory",F82*1,IF(G82="2-Needs Improvement",F82*2,IF(G82="3-Satisfactory",F82*3,IF(G82="4-Commendable",F82*4,IF(G82="5-Outstanding",F82*5,0))))))</f>
        <v>0</v>
      </c>
      <c r="J82" s="67"/>
      <c r="K82" s="1" t="str">
        <f t="shared" si="0"/>
        <v>0</v>
      </c>
      <c r="L82" s="1" t="str">
        <f>IF($G$82="5-Outstanding",K82,"X")</f>
        <v>X</v>
      </c>
      <c r="M82" s="1" t="str">
        <f>IF($G$82="4-Commendable",K82,"X")</f>
        <v>X</v>
      </c>
      <c r="N82" s="1" t="str">
        <f>IF($G$82="3-Satisfactory",K82,"X")</f>
        <v>X</v>
      </c>
      <c r="O82" s="1" t="str">
        <f>IF($G$82="2-Needs Improvement",K82,"X")</f>
        <v>X</v>
      </c>
      <c r="P82" s="1" t="str">
        <f>IF($G$82="1-Not Satisfactory",K82,"X")</f>
        <v>X</v>
      </c>
      <c r="Q82" s="1" t="str">
        <f>IF($G$82="Select",K82,"X")</f>
        <v>0</v>
      </c>
    </row>
    <row r="83" spans="2:17" ht="28.5" customHeight="1" x14ac:dyDescent="0.25">
      <c r="B83" s="66"/>
      <c r="C83" s="244"/>
      <c r="D83" s="422"/>
      <c r="E83" s="422"/>
      <c r="F83" s="246"/>
      <c r="G83" s="417" t="str">
        <f>IF(L81="1",Instructions!C50,IF(M81="1",Instructions!C51,IF(N81="1",Instructions!C53,IF(O81="1",Instructions!C54,IF(P81="1",Instructions!C55,"")))))</f>
        <v/>
      </c>
      <c r="H83" s="252"/>
      <c r="J83" s="67"/>
    </row>
    <row r="84" spans="2:17" ht="45.75" customHeight="1" x14ac:dyDescent="0.2">
      <c r="B84" s="66"/>
      <c r="D84" s="417" t="s">
        <v>362</v>
      </c>
      <c r="E84" s="417"/>
      <c r="F84" s="249"/>
      <c r="G84" s="417"/>
      <c r="H84" s="249"/>
      <c r="J84" s="67"/>
    </row>
    <row r="85" spans="2:17" x14ac:dyDescent="0.2">
      <c r="B85" s="66"/>
      <c r="D85" s="238" t="s">
        <v>13</v>
      </c>
      <c r="G85" s="417"/>
      <c r="J85" s="67"/>
    </row>
    <row r="86" spans="2:17" ht="14.25" customHeight="1" x14ac:dyDescent="0.2">
      <c r="B86" s="66"/>
      <c r="C86" s="428" t="s">
        <v>351</v>
      </c>
      <c r="D86" s="428"/>
      <c r="E86" s="428"/>
      <c r="G86" s="417"/>
      <c r="J86" s="67"/>
    </row>
    <row r="87" spans="2:17" ht="14.25" customHeight="1" x14ac:dyDescent="0.2">
      <c r="B87" s="66"/>
      <c r="C87" s="428"/>
      <c r="D87" s="428"/>
      <c r="E87" s="428"/>
      <c r="G87" s="417"/>
      <c r="J87" s="67"/>
    </row>
    <row r="88" spans="2:17" ht="14.25" customHeight="1" thickBot="1" x14ac:dyDescent="0.25">
      <c r="B88" s="66"/>
      <c r="C88" s="279"/>
      <c r="D88" s="279"/>
      <c r="E88" s="279"/>
      <c r="F88" s="235"/>
      <c r="G88" s="235"/>
      <c r="H88" s="235"/>
      <c r="I88" s="235"/>
      <c r="J88" s="67"/>
    </row>
    <row r="89" spans="2:17" ht="15" customHeight="1" x14ac:dyDescent="0.2">
      <c r="B89" s="10"/>
      <c r="C89" s="287" t="s">
        <v>429</v>
      </c>
      <c r="D89" s="422" t="s">
        <v>363</v>
      </c>
      <c r="E89" s="422"/>
      <c r="F89" s="330">
        <f>Instructions!C17</f>
        <v>0</v>
      </c>
      <c r="G89" s="143" t="str">
        <f>IF(F109&lt;&gt;100,"Check Weights to = 100",H111)</f>
        <v>Check Weights to = 100</v>
      </c>
      <c r="H89" s="117" t="str">
        <f>IF(F109&lt;&gt;100,"Check Weights to = 100",(F89*G89))</f>
        <v>Check Weights to = 100</v>
      </c>
      <c r="I89" s="5"/>
      <c r="J89" s="12"/>
      <c r="K89" s="1" t="str">
        <f t="shared" ref="K89" si="1">H89</f>
        <v>Check Weights to = 100</v>
      </c>
      <c r="L89" s="1" t="str">
        <f t="shared" ref="L89" si="2">IF($G89="5-Outstanding",K89,"X")</f>
        <v>X</v>
      </c>
      <c r="M89" s="1" t="str">
        <f t="shared" ref="M89" si="3">IF($G89="4-Commendable",K89,"X")</f>
        <v>X</v>
      </c>
      <c r="N89" s="1" t="str">
        <f t="shared" ref="N89" si="4">IF($G89="3-Satisfactory",K89,"X")</f>
        <v>X</v>
      </c>
      <c r="O89" s="1" t="str">
        <f t="shared" ref="O89" si="5">IF($G89="2-Needs Improvement",K89,"X")</f>
        <v>X</v>
      </c>
      <c r="P89" s="1" t="str">
        <f t="shared" ref="P89" si="6">IF($G89="1-Not Satisfactory",K89,"X")</f>
        <v>X</v>
      </c>
      <c r="Q89" s="1" t="str">
        <f t="shared" ref="Q89" si="7">IF($G89="Select",K89,"X")</f>
        <v>X</v>
      </c>
    </row>
    <row r="90" spans="2:17" ht="15" customHeight="1" x14ac:dyDescent="0.2">
      <c r="B90" s="10"/>
      <c r="C90" s="286"/>
      <c r="D90" s="422"/>
      <c r="E90" s="422"/>
      <c r="F90" s="132"/>
      <c r="G90" s="288"/>
      <c r="H90" s="289"/>
      <c r="I90" s="5"/>
      <c r="J90" s="12"/>
    </row>
    <row r="91" spans="2:17" ht="133.5" customHeight="1" x14ac:dyDescent="0.25">
      <c r="B91" s="10"/>
      <c r="C91" s="4"/>
      <c r="D91" s="417" t="s">
        <v>364</v>
      </c>
      <c r="E91" s="417"/>
      <c r="F91" s="140"/>
      <c r="G91" s="140"/>
      <c r="H91" s="140"/>
      <c r="I91" s="5"/>
      <c r="J91" s="12"/>
    </row>
    <row r="92" spans="2:17" ht="15" x14ac:dyDescent="0.25">
      <c r="B92" s="10"/>
      <c r="C92" s="4"/>
      <c r="D92" s="23" t="s">
        <v>13</v>
      </c>
      <c r="E92" s="5"/>
      <c r="F92" s="5"/>
      <c r="G92" s="5"/>
      <c r="H92" s="5"/>
      <c r="I92" s="5"/>
      <c r="J92" s="12"/>
    </row>
    <row r="93" spans="2:17" x14ac:dyDescent="0.2">
      <c r="B93" s="10"/>
      <c r="C93" s="428" t="s">
        <v>351</v>
      </c>
      <c r="D93" s="428"/>
      <c r="E93" s="428"/>
      <c r="F93" s="5"/>
      <c r="G93" s="5"/>
      <c r="H93" s="5"/>
      <c r="I93" s="5"/>
      <c r="J93" s="12"/>
    </row>
    <row r="94" spans="2:17" x14ac:dyDescent="0.2">
      <c r="B94" s="10"/>
      <c r="C94" s="428"/>
      <c r="D94" s="428"/>
      <c r="E94" s="428"/>
      <c r="F94" s="5"/>
      <c r="G94" s="5"/>
      <c r="H94" s="5"/>
      <c r="I94" s="5"/>
      <c r="J94" s="12"/>
    </row>
    <row r="95" spans="2:17" ht="15" x14ac:dyDescent="0.25">
      <c r="B95" s="10"/>
      <c r="C95" s="4"/>
      <c r="D95" s="23"/>
      <c r="E95" s="5"/>
      <c r="F95" s="5"/>
      <c r="G95" s="5"/>
      <c r="H95" s="5"/>
      <c r="I95" s="5"/>
      <c r="J95" s="12"/>
    </row>
    <row r="96" spans="2:17" ht="27" customHeight="1" x14ac:dyDescent="0.25">
      <c r="B96" s="10"/>
      <c r="C96" s="122" t="s">
        <v>85</v>
      </c>
      <c r="D96" s="432" t="s">
        <v>345</v>
      </c>
      <c r="E96" s="433"/>
      <c r="F96" s="74" t="s">
        <v>5</v>
      </c>
      <c r="G96" s="232" t="s">
        <v>19</v>
      </c>
      <c r="H96" s="74" t="s">
        <v>9</v>
      </c>
      <c r="I96" s="5"/>
      <c r="J96" s="12"/>
    </row>
    <row r="97" spans="2:10" ht="15" x14ac:dyDescent="0.25">
      <c r="B97" s="10"/>
      <c r="C97" s="73" t="s">
        <v>88</v>
      </c>
      <c r="D97" s="430"/>
      <c r="E97" s="431"/>
      <c r="F97" s="141">
        <v>0</v>
      </c>
      <c r="G97" s="226">
        <f>IF('5(2.2.2 DeliverablesSupplement)'!$M10=0,0,VLOOKUP($C97,'5(2.2.2 DeliverablesSupplement)'!$J$10:$K$34,2,0))</f>
        <v>0</v>
      </c>
      <c r="H97" s="187">
        <f>F97*G97</f>
        <v>0</v>
      </c>
      <c r="I97" s="5"/>
      <c r="J97" s="12"/>
    </row>
    <row r="98" spans="2:10" ht="15" x14ac:dyDescent="0.25">
      <c r="B98" s="10"/>
      <c r="C98" s="73" t="s">
        <v>331</v>
      </c>
      <c r="D98" s="430"/>
      <c r="E98" s="431"/>
      <c r="F98" s="141">
        <v>0</v>
      </c>
      <c r="G98" s="226">
        <f>IF('5(2.2.2 DeliverablesSupplement)'!$M11=0,0,VLOOKUP($C98,'5(2.2.2 DeliverablesSupplement)'!$J$10:$K$34,2,0))</f>
        <v>0</v>
      </c>
      <c r="H98" s="187">
        <f t="shared" ref="H98:H103" si="8">IF(G98=0,0,IF(G98="#N/A",0,IF(G98&gt;0,F98*G98)))</f>
        <v>0</v>
      </c>
      <c r="I98" s="5"/>
      <c r="J98" s="12"/>
    </row>
    <row r="99" spans="2:10" ht="15" x14ac:dyDescent="0.25">
      <c r="B99" s="10"/>
      <c r="C99" s="73" t="s">
        <v>86</v>
      </c>
      <c r="D99" s="430"/>
      <c r="E99" s="431"/>
      <c r="F99" s="141">
        <v>0</v>
      </c>
      <c r="G99" s="226">
        <f>IF('5(2.2.2 DeliverablesSupplement)'!$M12=0,0,VLOOKUP($C99,'5(2.2.2 DeliverablesSupplement)'!$J$10:$K$34,2,0))</f>
        <v>0</v>
      </c>
      <c r="H99" s="187">
        <f t="shared" si="8"/>
        <v>0</v>
      </c>
      <c r="I99" s="5"/>
      <c r="J99" s="12"/>
    </row>
    <row r="100" spans="2:10" ht="15" x14ac:dyDescent="0.25">
      <c r="B100" s="10"/>
      <c r="C100" s="73" t="s">
        <v>332</v>
      </c>
      <c r="D100" s="430"/>
      <c r="E100" s="431"/>
      <c r="F100" s="141">
        <v>0</v>
      </c>
      <c r="G100" s="226">
        <f>IF('5(2.2.2 DeliverablesSupplement)'!$M13=0,0,VLOOKUP($C100,'5(2.2.2 DeliverablesSupplement)'!$J$10:$K$34,2,0))</f>
        <v>0</v>
      </c>
      <c r="H100" s="187">
        <f t="shared" si="8"/>
        <v>0</v>
      </c>
      <c r="I100" s="5"/>
      <c r="J100" s="12"/>
    </row>
    <row r="101" spans="2:10" ht="15" x14ac:dyDescent="0.25">
      <c r="B101" s="10"/>
      <c r="C101" s="73" t="s">
        <v>336</v>
      </c>
      <c r="D101" s="430"/>
      <c r="E101" s="431"/>
      <c r="F101" s="141">
        <v>0</v>
      </c>
      <c r="G101" s="226">
        <f>IF('5(2.2.2 DeliverablesSupplement)'!$M14=0,0,VLOOKUP($C101,'5(2.2.2 DeliverablesSupplement)'!$J$10:$K$34,2,0))</f>
        <v>0</v>
      </c>
      <c r="H101" s="187">
        <f t="shared" si="8"/>
        <v>0</v>
      </c>
      <c r="I101" s="5"/>
      <c r="J101" s="12"/>
    </row>
    <row r="102" spans="2:10" ht="15" x14ac:dyDescent="0.25">
      <c r="B102" s="10"/>
      <c r="C102" s="73" t="s">
        <v>337</v>
      </c>
      <c r="D102" s="430"/>
      <c r="E102" s="431"/>
      <c r="F102" s="141">
        <v>0</v>
      </c>
      <c r="G102" s="226">
        <f>IF('5(2.2.2 DeliverablesSupplement)'!$M15=0,0,VLOOKUP($C102,'5(2.2.2 DeliverablesSupplement)'!$J$10:$K$34,2,0))</f>
        <v>0</v>
      </c>
      <c r="H102" s="187">
        <f t="shared" si="8"/>
        <v>0</v>
      </c>
      <c r="I102" s="5"/>
      <c r="J102" s="12"/>
    </row>
    <row r="103" spans="2:10" ht="15" x14ac:dyDescent="0.25">
      <c r="B103" s="10"/>
      <c r="C103" s="73" t="s">
        <v>338</v>
      </c>
      <c r="D103" s="430"/>
      <c r="E103" s="431"/>
      <c r="F103" s="141">
        <v>0</v>
      </c>
      <c r="G103" s="226">
        <f>IF('5(2.2.2 DeliverablesSupplement)'!$M16=0,0,VLOOKUP($C103,'5(2.2.2 DeliverablesSupplement)'!$J$10:$K$34,2,0))</f>
        <v>0</v>
      </c>
      <c r="H103" s="187">
        <f t="shared" si="8"/>
        <v>0</v>
      </c>
      <c r="I103" s="5"/>
      <c r="J103" s="12"/>
    </row>
    <row r="104" spans="2:10" ht="15" x14ac:dyDescent="0.25">
      <c r="B104" s="10"/>
      <c r="C104" s="73" t="s">
        <v>339</v>
      </c>
      <c r="D104" s="430"/>
      <c r="E104" s="431"/>
      <c r="F104" s="141">
        <v>0</v>
      </c>
      <c r="G104" s="226">
        <f>IF('5(2.2.2 DeliverablesSupplement)'!$M17=0,0,VLOOKUP($C104,'5(2.2.2 DeliverablesSupplement)'!$J$10:$K$34,2,0))</f>
        <v>0</v>
      </c>
      <c r="H104" s="187">
        <f t="shared" ref="H104:H108" si="9">F104*G104</f>
        <v>0</v>
      </c>
      <c r="I104" s="5"/>
      <c r="J104" s="12"/>
    </row>
    <row r="105" spans="2:10" ht="15" x14ac:dyDescent="0.25">
      <c r="B105" s="10"/>
      <c r="C105" s="73" t="s">
        <v>89</v>
      </c>
      <c r="D105" s="430"/>
      <c r="E105" s="431"/>
      <c r="F105" s="141">
        <v>0</v>
      </c>
      <c r="G105" s="226">
        <f>IF('5(2.2.2 DeliverablesSupplement)'!$M18=0,0,VLOOKUP($C105,'5(2.2.2 DeliverablesSupplement)'!$J$10:$K$34,2,0))</f>
        <v>0</v>
      </c>
      <c r="H105" s="187">
        <f t="shared" si="9"/>
        <v>0</v>
      </c>
      <c r="I105" s="5"/>
      <c r="J105" s="12"/>
    </row>
    <row r="106" spans="2:10" ht="15" x14ac:dyDescent="0.25">
      <c r="B106" s="10"/>
      <c r="C106" s="73" t="s">
        <v>348</v>
      </c>
      <c r="D106" s="430"/>
      <c r="E106" s="431"/>
      <c r="F106" s="141">
        <v>0</v>
      </c>
      <c r="G106" s="226">
        <f>IF('5(2.2.2 DeliverablesSupplement)'!$M19=0,0,VLOOKUP($C106,'5(2.2.2 DeliverablesSupplement)'!$J$10:$K$34,2,0))</f>
        <v>0</v>
      </c>
      <c r="H106" s="187">
        <f t="shared" si="9"/>
        <v>0</v>
      </c>
      <c r="I106" s="5"/>
      <c r="J106" s="12"/>
    </row>
    <row r="107" spans="2:10" ht="15" x14ac:dyDescent="0.25">
      <c r="B107" s="10"/>
      <c r="C107" s="73" t="s">
        <v>340</v>
      </c>
      <c r="D107" s="430"/>
      <c r="E107" s="431"/>
      <c r="F107" s="141">
        <v>0</v>
      </c>
      <c r="G107" s="226">
        <f>IF('5(2.2.2 DeliverablesSupplement)'!$M20=0,0,VLOOKUP($C107,'5(2.2.2 DeliverablesSupplement)'!$J$10:$K$34,2,0))</f>
        <v>0</v>
      </c>
      <c r="H107" s="187">
        <f t="shared" si="9"/>
        <v>0</v>
      </c>
      <c r="I107" s="5"/>
      <c r="J107" s="12"/>
    </row>
    <row r="108" spans="2:10" ht="15" x14ac:dyDescent="0.25">
      <c r="B108" s="10"/>
      <c r="C108" s="73" t="s">
        <v>87</v>
      </c>
      <c r="D108" s="430"/>
      <c r="E108" s="431"/>
      <c r="F108" s="141">
        <v>0</v>
      </c>
      <c r="G108" s="226">
        <f>IF('5(2.2.2 DeliverablesSupplement)'!$M21=0,0,VLOOKUP($C108,'5(2.2.2 DeliverablesSupplement)'!$J$10:$K$34,2,0))</f>
        <v>0</v>
      </c>
      <c r="H108" s="187">
        <f t="shared" si="9"/>
        <v>0</v>
      </c>
      <c r="I108" s="5"/>
      <c r="J108" s="12"/>
    </row>
    <row r="109" spans="2:10" ht="18" x14ac:dyDescent="0.2">
      <c r="B109" s="10"/>
      <c r="C109" s="75"/>
      <c r="D109" s="114" t="s">
        <v>268</v>
      </c>
      <c r="E109" s="76"/>
      <c r="F109" s="116" t="str">
        <f>IF(SUM(F97:F108)=0,"0",IF(SUM(F97:F108)&lt;&gt;100,CONCATENATE(F110," - ","Check Weights to = 100"),SUM(F97:F108)))</f>
        <v>0</v>
      </c>
      <c r="G109" s="115"/>
      <c r="H109" s="188">
        <f>SUM(H97:H108)/100</f>
        <v>0</v>
      </c>
      <c r="I109" s="5"/>
      <c r="J109" s="12"/>
    </row>
    <row r="110" spans="2:10" ht="18" x14ac:dyDescent="0.25">
      <c r="B110" s="10"/>
      <c r="C110" s="13"/>
      <c r="D110" s="5"/>
      <c r="E110" s="5"/>
      <c r="F110" s="112">
        <f>SUM(F97:F108)</f>
        <v>0</v>
      </c>
      <c r="G110" s="204" t="s">
        <v>334</v>
      </c>
      <c r="H110" s="214">
        <f>IF(H109=0,0,IF(H109&gt;=2.5,0,2.5-H109))</f>
        <v>0</v>
      </c>
      <c r="I110" s="5"/>
      <c r="J110" s="12"/>
    </row>
    <row r="111" spans="2:10" ht="18.75" thickBot="1" x14ac:dyDescent="0.3">
      <c r="B111" s="10"/>
      <c r="C111" s="13"/>
      <c r="D111" s="5"/>
      <c r="E111" s="5"/>
      <c r="F111" s="5"/>
      <c r="G111" s="204" t="s">
        <v>335</v>
      </c>
      <c r="H111" s="215" t="str">
        <f>IF(F109&lt;&gt;100,"Check Weights to = 100",IF((H109-H110)&lt;1,1,H109-H110))</f>
        <v>Check Weights to = 100</v>
      </c>
      <c r="I111" s="5"/>
      <c r="J111" s="12"/>
    </row>
    <row r="112" spans="2:10" ht="18" x14ac:dyDescent="0.25">
      <c r="B112" s="10"/>
      <c r="C112" s="13"/>
      <c r="D112" s="5"/>
      <c r="E112" s="5"/>
      <c r="F112" s="5"/>
      <c r="G112" s="5"/>
      <c r="H112" s="212"/>
      <c r="I112" s="5"/>
      <c r="J112" s="12"/>
    </row>
    <row r="113" spans="2:10" x14ac:dyDescent="0.2">
      <c r="B113" s="66"/>
      <c r="C113" s="1" t="s">
        <v>15</v>
      </c>
      <c r="J113" s="67"/>
    </row>
    <row r="114" spans="2:10" ht="15" thickBot="1" x14ac:dyDescent="0.25">
      <c r="B114" s="66"/>
      <c r="C114" s="235"/>
      <c r="D114" s="235"/>
      <c r="E114" s="235"/>
      <c r="F114" s="235"/>
      <c r="G114" s="235"/>
      <c r="H114" s="235"/>
      <c r="I114" s="235"/>
      <c r="J114" s="67"/>
    </row>
    <row r="115" spans="2:10" ht="20.25" x14ac:dyDescent="0.3">
      <c r="B115" s="66"/>
      <c r="E115" s="254" t="s">
        <v>365</v>
      </c>
      <c r="F115" s="284" t="str">
        <f>IF(SUM(F64:F89)=0,"0",IF(SUM(F64:F89)&lt;&gt;100,CONCATENATE(F116," - ","Check Weights to = 100"),SUM(F64:F89)))</f>
        <v>0</v>
      </c>
      <c r="G115" s="121"/>
      <c r="H115" s="118" t="str">
        <f>IF(F115&lt;&gt;100,"Check Weights to = 100",SUM(H64:H89))</f>
        <v>Check Weights to = 100</v>
      </c>
      <c r="J115" s="67"/>
    </row>
    <row r="116" spans="2:10" x14ac:dyDescent="0.2">
      <c r="B116" s="66"/>
      <c r="F116" s="253">
        <f>SUM(F64:F89)</f>
        <v>0</v>
      </c>
      <c r="H116" s="119" t="s">
        <v>14</v>
      </c>
      <c r="J116" s="67"/>
    </row>
    <row r="117" spans="2:10" ht="20.25" x14ac:dyDescent="0.3">
      <c r="B117" s="66"/>
      <c r="G117" s="255" t="s">
        <v>265</v>
      </c>
      <c r="H117" s="120" t="str">
        <f>IF(F115&lt;&gt;100,"Check Weights to = 100",(H115/100))</f>
        <v>Check Weights to = 100</v>
      </c>
      <c r="J117" s="67"/>
    </row>
    <row r="118" spans="2:10" x14ac:dyDescent="0.2">
      <c r="B118" s="66"/>
      <c r="J118" s="67"/>
    </row>
    <row r="119" spans="2:10" ht="15" x14ac:dyDescent="0.25">
      <c r="B119" s="66"/>
      <c r="C119" s="82" t="s">
        <v>63</v>
      </c>
      <c r="J119" s="67"/>
    </row>
    <row r="120" spans="2:10" ht="18" x14ac:dyDescent="0.25">
      <c r="B120" s="66"/>
      <c r="C120" s="53"/>
      <c r="D120" s="56" t="s">
        <v>64</v>
      </c>
      <c r="E120" s="54"/>
      <c r="F120" s="55"/>
      <c r="G120" s="233" t="s">
        <v>9</v>
      </c>
      <c r="H120" s="54"/>
      <c r="I120" s="55"/>
      <c r="J120" s="67"/>
    </row>
    <row r="121" spans="2:10" ht="15" x14ac:dyDescent="0.25">
      <c r="B121" s="66"/>
      <c r="C121" s="256" t="s">
        <v>65</v>
      </c>
      <c r="D121" s="257" t="s">
        <v>63</v>
      </c>
      <c r="E121" s="237"/>
      <c r="F121" s="258"/>
      <c r="G121" s="237"/>
      <c r="H121" s="237"/>
      <c r="I121" s="258"/>
      <c r="J121" s="67"/>
    </row>
    <row r="122" spans="2:10" ht="45" customHeight="1" x14ac:dyDescent="0.2">
      <c r="B122" s="66"/>
      <c r="C122" s="259"/>
      <c r="D122" s="417" t="s">
        <v>67</v>
      </c>
      <c r="E122" s="417"/>
      <c r="F122" s="260"/>
      <c r="G122" s="134" t="s">
        <v>217</v>
      </c>
      <c r="H122" s="261"/>
      <c r="I122" s="260"/>
      <c r="J122" s="67"/>
    </row>
    <row r="123" spans="2:10" x14ac:dyDescent="0.2">
      <c r="B123" s="66"/>
      <c r="C123" s="259"/>
      <c r="D123" s="238" t="s">
        <v>66</v>
      </c>
      <c r="F123" s="260"/>
      <c r="G123" s="262"/>
      <c r="H123" s="261"/>
      <c r="I123" s="260"/>
      <c r="J123" s="67"/>
    </row>
    <row r="124" spans="2:10" x14ac:dyDescent="0.2">
      <c r="B124" s="66"/>
      <c r="C124" s="427" t="s">
        <v>351</v>
      </c>
      <c r="D124" s="428"/>
      <c r="E124" s="428"/>
      <c r="F124" s="260"/>
      <c r="G124" s="259"/>
      <c r="I124" s="260"/>
      <c r="J124" s="67"/>
    </row>
    <row r="125" spans="2:10" x14ac:dyDescent="0.2">
      <c r="B125" s="66"/>
      <c r="C125" s="427"/>
      <c r="D125" s="428"/>
      <c r="E125" s="428"/>
      <c r="F125" s="260"/>
      <c r="G125" s="2"/>
      <c r="I125" s="260"/>
      <c r="J125" s="67"/>
    </row>
    <row r="126" spans="2:10" x14ac:dyDescent="0.2">
      <c r="B126" s="66"/>
      <c r="C126" s="263"/>
      <c r="D126" s="264"/>
      <c r="E126" s="242"/>
      <c r="F126" s="265"/>
      <c r="G126" s="242"/>
      <c r="H126" s="242"/>
      <c r="I126" s="265"/>
      <c r="J126" s="67"/>
    </row>
    <row r="127" spans="2:10" x14ac:dyDescent="0.2">
      <c r="B127" s="66"/>
      <c r="J127" s="67"/>
    </row>
    <row r="128" spans="2:10" ht="15.75" thickBot="1" x14ac:dyDescent="0.3">
      <c r="B128" s="66"/>
      <c r="C128" s="234" t="s">
        <v>53</v>
      </c>
      <c r="D128" s="235"/>
      <c r="E128" s="235"/>
      <c r="F128" s="235"/>
      <c r="G128" s="235"/>
      <c r="H128" s="235"/>
      <c r="I128" s="235"/>
      <c r="J128" s="67"/>
    </row>
    <row r="129" spans="2:10" x14ac:dyDescent="0.2">
      <c r="B129" s="66"/>
      <c r="C129" s="42" t="s">
        <v>54</v>
      </c>
      <c r="D129" s="42"/>
      <c r="E129" s="42" t="s">
        <v>55</v>
      </c>
      <c r="F129" s="42"/>
      <c r="G129" s="40"/>
      <c r="H129" s="40"/>
      <c r="I129" s="40"/>
      <c r="J129" s="67"/>
    </row>
    <row r="130" spans="2:10" x14ac:dyDescent="0.2">
      <c r="B130" s="66"/>
      <c r="C130" s="266" t="s">
        <v>56</v>
      </c>
      <c r="D130" s="267"/>
      <c r="E130" s="268" t="s">
        <v>60</v>
      </c>
      <c r="F130" s="266"/>
      <c r="G130" s="236"/>
      <c r="H130" s="236"/>
      <c r="I130" s="236"/>
      <c r="J130" s="67"/>
    </row>
    <row r="131" spans="2:10" x14ac:dyDescent="0.2">
      <c r="B131" s="66"/>
      <c r="C131" s="266" t="s">
        <v>57</v>
      </c>
      <c r="D131" s="267"/>
      <c r="E131" s="268" t="s">
        <v>61</v>
      </c>
      <c r="F131" s="266"/>
      <c r="G131" s="236"/>
      <c r="H131" s="236"/>
      <c r="I131" s="236"/>
      <c r="J131" s="67"/>
    </row>
    <row r="132" spans="2:10" x14ac:dyDescent="0.2">
      <c r="B132" s="66"/>
      <c r="C132" s="266" t="s">
        <v>58</v>
      </c>
      <c r="D132" s="267"/>
      <c r="E132" s="268" t="s">
        <v>62</v>
      </c>
      <c r="F132" s="266"/>
      <c r="G132" s="236"/>
      <c r="H132" s="236"/>
      <c r="I132" s="236"/>
      <c r="J132" s="67"/>
    </row>
    <row r="133" spans="2:10" x14ac:dyDescent="0.2">
      <c r="B133" s="66"/>
      <c r="C133" s="269" t="s">
        <v>59</v>
      </c>
      <c r="D133" s="269"/>
      <c r="E133" s="269"/>
      <c r="F133" s="269"/>
      <c r="G133" s="243"/>
      <c r="H133" s="243"/>
      <c r="I133" s="243"/>
      <c r="J133" s="67"/>
    </row>
    <row r="134" spans="2:10" x14ac:dyDescent="0.2">
      <c r="B134" s="66"/>
      <c r="J134" s="67"/>
    </row>
    <row r="135" spans="2:10" x14ac:dyDescent="0.2">
      <c r="B135" s="66"/>
      <c r="J135" s="67"/>
    </row>
    <row r="136" spans="2:10" ht="15.75" thickBot="1" x14ac:dyDescent="0.3">
      <c r="B136" s="66"/>
      <c r="C136" s="239" t="s">
        <v>45</v>
      </c>
      <c r="D136" s="240"/>
      <c r="E136" s="240"/>
      <c r="F136" s="240"/>
      <c r="G136" s="240"/>
      <c r="H136" s="240"/>
      <c r="I136" s="241"/>
      <c r="J136" s="67"/>
    </row>
    <row r="137" spans="2:10" ht="15" thickTop="1" x14ac:dyDescent="0.2">
      <c r="B137" s="66"/>
      <c r="J137" s="67"/>
    </row>
    <row r="138" spans="2:10" ht="15.75" thickBot="1" x14ac:dyDescent="0.3">
      <c r="B138" s="66"/>
      <c r="C138" s="234" t="s">
        <v>17</v>
      </c>
      <c r="D138" s="235"/>
      <c r="E138" s="235"/>
      <c r="F138" s="235"/>
      <c r="G138" s="235"/>
      <c r="H138" s="235"/>
      <c r="I138" s="235"/>
      <c r="J138" s="67"/>
    </row>
    <row r="139" spans="2:10" ht="15" x14ac:dyDescent="0.2">
      <c r="B139" s="66"/>
      <c r="C139" s="135" t="s">
        <v>18</v>
      </c>
      <c r="D139" s="136" t="s">
        <v>366</v>
      </c>
      <c r="E139" s="136" t="s">
        <v>5</v>
      </c>
      <c r="F139" s="40"/>
      <c r="G139" s="270" t="s">
        <v>367</v>
      </c>
      <c r="H139" s="40"/>
      <c r="I139" s="40"/>
      <c r="J139" s="67"/>
    </row>
    <row r="140" spans="2:10" ht="28.5" x14ac:dyDescent="0.2">
      <c r="B140" s="66"/>
      <c r="C140" s="271" t="s">
        <v>368</v>
      </c>
      <c r="D140" s="272" t="str">
        <f>IF(G122="Select","Select Health&amp;Safety Score",H117)</f>
        <v>Select Health&amp;Safety Score</v>
      </c>
      <c r="E140" s="273">
        <v>1</v>
      </c>
      <c r="J140" s="67"/>
    </row>
    <row r="141" spans="2:10" ht="15" thickBot="1" x14ac:dyDescent="0.25">
      <c r="B141" s="66"/>
      <c r="C141" s="274"/>
      <c r="D141" s="274"/>
      <c r="E141" s="274"/>
      <c r="F141" s="274"/>
      <c r="G141" s="274"/>
      <c r="H141" s="274"/>
      <c r="I141" s="274"/>
      <c r="J141" s="67"/>
    </row>
    <row r="142" spans="2:10" ht="15.75" thickBot="1" x14ac:dyDescent="0.3">
      <c r="B142" s="66"/>
      <c r="C142" s="275" t="s">
        <v>20</v>
      </c>
      <c r="D142" s="276"/>
      <c r="E142" s="277"/>
      <c r="F142" s="278"/>
      <c r="G142" s="332" t="str">
        <f>IF(G122=Aid!H6,D140,IF(G122=Aid!H5,D140-0.5,IF(G122=Aid!H4,D140-1,IF(G122=Aid!H3,"Select Health&amp;Safety Score",ERROR))))</f>
        <v>Select Health&amp;Safety Score</v>
      </c>
      <c r="H142" s="276"/>
      <c r="I142" s="276"/>
      <c r="J142" s="67"/>
    </row>
    <row r="143" spans="2:10" x14ac:dyDescent="0.2">
      <c r="B143" s="66"/>
      <c r="J143" s="67"/>
    </row>
    <row r="144" spans="2:10" x14ac:dyDescent="0.2">
      <c r="B144" s="66"/>
      <c r="J144" s="67"/>
    </row>
    <row r="145" spans="2:10" ht="15.75" thickBot="1" x14ac:dyDescent="0.3">
      <c r="B145" s="66"/>
      <c r="C145" s="239" t="s">
        <v>46</v>
      </c>
      <c r="D145" s="240"/>
      <c r="E145" s="240"/>
      <c r="F145" s="240"/>
      <c r="G145" s="240"/>
      <c r="H145" s="240"/>
      <c r="I145" s="241"/>
      <c r="J145" s="67"/>
    </row>
    <row r="146" spans="2:10" ht="15.75" thickTop="1" thickBot="1" x14ac:dyDescent="0.25">
      <c r="B146" s="10"/>
      <c r="C146" s="144"/>
      <c r="D146" s="144"/>
      <c r="E146" s="144"/>
      <c r="F146" s="144"/>
      <c r="G146" s="144"/>
      <c r="H146" s="144"/>
      <c r="I146" s="144"/>
      <c r="J146" s="12"/>
    </row>
    <row r="147" spans="2:10" ht="15" x14ac:dyDescent="0.25">
      <c r="B147" s="10"/>
      <c r="C147" s="145" t="s">
        <v>272</v>
      </c>
      <c r="D147" s="146" t="s">
        <v>273</v>
      </c>
      <c r="E147" s="146" t="s">
        <v>274</v>
      </c>
      <c r="F147" s="146" t="s">
        <v>275</v>
      </c>
      <c r="G147" s="146" t="s">
        <v>276</v>
      </c>
      <c r="H147" s="136" t="s">
        <v>431</v>
      </c>
      <c r="I147" s="40"/>
      <c r="J147" s="12"/>
    </row>
    <row r="148" spans="2:10" ht="30" customHeight="1" x14ac:dyDescent="0.2">
      <c r="B148" s="10"/>
      <c r="C148" s="148" t="s">
        <v>277</v>
      </c>
      <c r="D148" s="280"/>
      <c r="E148" s="280"/>
      <c r="F148" s="317" t="s">
        <v>217</v>
      </c>
      <c r="G148" s="231"/>
      <c r="H148" s="409"/>
      <c r="I148" s="410"/>
      <c r="J148" s="12"/>
    </row>
    <row r="149" spans="2:10" ht="30" customHeight="1" x14ac:dyDescent="0.2">
      <c r="B149" s="10"/>
      <c r="C149" s="148" t="s">
        <v>278</v>
      </c>
      <c r="D149" s="280"/>
      <c r="E149" s="280"/>
      <c r="F149" s="318" t="s">
        <v>217</v>
      </c>
      <c r="G149" s="231"/>
      <c r="H149" s="409"/>
      <c r="I149" s="410"/>
      <c r="J149" s="12"/>
    </row>
    <row r="150" spans="2:10" x14ac:dyDescent="0.2">
      <c r="B150" s="10"/>
      <c r="C150" s="144"/>
      <c r="D150" s="144"/>
      <c r="E150" s="144"/>
      <c r="F150" s="144"/>
      <c r="G150" s="411" t="s">
        <v>432</v>
      </c>
      <c r="H150" s="412"/>
      <c r="I150" s="144"/>
      <c r="J150" s="12"/>
    </row>
    <row r="151" spans="2:10" hidden="1" x14ac:dyDescent="0.2">
      <c r="B151" s="10"/>
      <c r="C151" s="23" t="s">
        <v>21</v>
      </c>
      <c r="D151" s="5"/>
      <c r="E151" s="139"/>
      <c r="F151" s="5"/>
      <c r="G151" s="413"/>
      <c r="H151" s="413"/>
      <c r="I151" s="5"/>
      <c r="J151" s="12"/>
    </row>
    <row r="152" spans="2:10" hidden="1" x14ac:dyDescent="0.2">
      <c r="B152" s="10"/>
      <c r="C152" s="5"/>
      <c r="D152" s="5"/>
      <c r="E152" s="5"/>
      <c r="F152" s="5"/>
      <c r="G152" s="413"/>
      <c r="H152" s="413"/>
      <c r="I152" s="5"/>
      <c r="J152" s="12"/>
    </row>
    <row r="153" spans="2:10" ht="15" thickBot="1" x14ac:dyDescent="0.25">
      <c r="B153" s="37"/>
      <c r="C153" s="17"/>
      <c r="D153" s="17"/>
      <c r="E153" s="17"/>
      <c r="F153" s="17"/>
      <c r="G153" s="414"/>
      <c r="H153" s="414"/>
      <c r="I153" s="17"/>
      <c r="J153" s="38"/>
    </row>
    <row r="154" spans="2:10" x14ac:dyDescent="0.2">
      <c r="C154" s="2"/>
      <c r="I154" s="2"/>
    </row>
    <row r="155" spans="2:10" x14ac:dyDescent="0.2">
      <c r="C155" s="2"/>
      <c r="I155" s="2"/>
    </row>
    <row r="156" spans="2:10" x14ac:dyDescent="0.2">
      <c r="C156" s="2"/>
    </row>
    <row r="157" spans="2:10" x14ac:dyDescent="0.2">
      <c r="C157" s="2"/>
    </row>
    <row r="158" spans="2:10" x14ac:dyDescent="0.2">
      <c r="C158" s="2"/>
    </row>
    <row r="159" spans="2:10" x14ac:dyDescent="0.2">
      <c r="C159" s="2"/>
    </row>
    <row r="160" spans="2:10" x14ac:dyDescent="0.2">
      <c r="C160" s="2"/>
    </row>
    <row r="161" spans="3:3" x14ac:dyDescent="0.2">
      <c r="C161" s="2"/>
    </row>
    <row r="162" spans="3:3" x14ac:dyDescent="0.2">
      <c r="C162" s="2"/>
    </row>
    <row r="163" spans="3:3" x14ac:dyDescent="0.2">
      <c r="C163" s="2"/>
    </row>
    <row r="164" spans="3:3" x14ac:dyDescent="0.2">
      <c r="C164" s="2"/>
    </row>
  </sheetData>
  <sheetProtection algorithmName="SHA-512" hashValue="6EUYDbBR+AEFkeHymlMwnZ7CW+XR8aEZEdcpzrNsDuhr4VH7nrYQgh2Jg6sXCfL7BbKAvuwaq1CZJI2vRIZ+FQ==" saltValue="tSSjdp17R05ggFXQTsfaIA==" spinCount="100000" sheet="1" formatRows="0" selectLockedCells="1"/>
  <mergeCells count="50">
    <mergeCell ref="C93:E94"/>
    <mergeCell ref="D96:E96"/>
    <mergeCell ref="D97:E97"/>
    <mergeCell ref="D98:E98"/>
    <mergeCell ref="D122:E122"/>
    <mergeCell ref="D106:E106"/>
    <mergeCell ref="D107:E107"/>
    <mergeCell ref="D108:E108"/>
    <mergeCell ref="C124:E125"/>
    <mergeCell ref="C67:E68"/>
    <mergeCell ref="D71:E71"/>
    <mergeCell ref="C73:E74"/>
    <mergeCell ref="D77:E77"/>
    <mergeCell ref="C79:E80"/>
    <mergeCell ref="D82:E83"/>
    <mergeCell ref="D99:E99"/>
    <mergeCell ref="D100:E100"/>
    <mergeCell ref="D102:E102"/>
    <mergeCell ref="D103:E103"/>
    <mergeCell ref="D104:E104"/>
    <mergeCell ref="D105:E105"/>
    <mergeCell ref="D101:E101"/>
    <mergeCell ref="D84:E84"/>
    <mergeCell ref="C86:E87"/>
    <mergeCell ref="D89:E90"/>
    <mergeCell ref="D91:E91"/>
    <mergeCell ref="D40:H40"/>
    <mergeCell ref="D41:H41"/>
    <mergeCell ref="D42:H42"/>
    <mergeCell ref="D43:H43"/>
    <mergeCell ref="D45:H45"/>
    <mergeCell ref="E50:H50"/>
    <mergeCell ref="E51:H51"/>
    <mergeCell ref="E55:H55"/>
    <mergeCell ref="E56:H56"/>
    <mergeCell ref="E62:E63"/>
    <mergeCell ref="D65:E65"/>
    <mergeCell ref="G83:G87"/>
    <mergeCell ref="D27:H27"/>
    <mergeCell ref="D28:H28"/>
    <mergeCell ref="D29:H29"/>
    <mergeCell ref="D31:H31"/>
    <mergeCell ref="D37:H37"/>
    <mergeCell ref="H149:I149"/>
    <mergeCell ref="G150:H153"/>
    <mergeCell ref="G38:H38"/>
    <mergeCell ref="G65:G68"/>
    <mergeCell ref="G71:G74"/>
    <mergeCell ref="G77:G80"/>
    <mergeCell ref="H148:I148"/>
  </mergeCells>
  <conditionalFormatting sqref="C124">
    <cfRule type="cellIs" dxfId="302" priority="17" operator="notEqual">
      <formula>"Enter comments here"</formula>
    </cfRule>
  </conditionalFormatting>
  <conditionalFormatting sqref="G82">
    <cfRule type="expression" dxfId="301" priority="5">
      <formula>AND($F82=0,$G82&lt;&gt;"Select")</formula>
    </cfRule>
    <cfRule type="expression" dxfId="300" priority="6">
      <formula>AND($F82&gt;0,$G82&lt;&gt;"Select")</formula>
    </cfRule>
    <cfRule type="expression" dxfId="299" priority="7">
      <formula>$F82&gt;0</formula>
    </cfRule>
  </conditionalFormatting>
  <conditionalFormatting sqref="F115">
    <cfRule type="cellIs" dxfId="298" priority="28" operator="notEqual">
      <formula>100</formula>
    </cfRule>
  </conditionalFormatting>
  <conditionalFormatting sqref="D126">
    <cfRule type="cellIs" dxfId="297" priority="27" operator="notEqual">
      <formula>"Start here"</formula>
    </cfRule>
  </conditionalFormatting>
  <conditionalFormatting sqref="G142">
    <cfRule type="cellIs" dxfId="296" priority="26" operator="equal">
      <formula>"Select Health&amp;Safety Score"</formula>
    </cfRule>
  </conditionalFormatting>
  <conditionalFormatting sqref="F109">
    <cfRule type="cellIs" dxfId="295" priority="25" operator="notEqual">
      <formula>100</formula>
    </cfRule>
  </conditionalFormatting>
  <conditionalFormatting sqref="F97:F108">
    <cfRule type="expression" dxfId="294" priority="24">
      <formula>G97&gt;0</formula>
    </cfRule>
  </conditionalFormatting>
  <conditionalFormatting sqref="F97:F108">
    <cfRule type="cellIs" dxfId="293" priority="23" operator="greaterThan">
      <formula>0</formula>
    </cfRule>
  </conditionalFormatting>
  <conditionalFormatting sqref="C93">
    <cfRule type="cellIs" dxfId="292" priority="22" operator="notEqual">
      <formula>"Enter comments here"</formula>
    </cfRule>
  </conditionalFormatting>
  <conditionalFormatting sqref="G64">
    <cfRule type="expression" dxfId="291" priority="14">
      <formula>AND($F64=0,$G64&lt;&gt;"Select")</formula>
    </cfRule>
    <cfRule type="expression" dxfId="290" priority="15">
      <formula>AND($F64&gt;0,$G64&lt;&gt;"Select")</formula>
    </cfRule>
    <cfRule type="expression" dxfId="289" priority="16">
      <formula>$F64&gt;0</formula>
    </cfRule>
  </conditionalFormatting>
  <conditionalFormatting sqref="G70">
    <cfRule type="expression" dxfId="288" priority="11">
      <formula>AND($F70=0,$G70&lt;&gt;"Select")</formula>
    </cfRule>
    <cfRule type="expression" dxfId="287" priority="12">
      <formula>AND($F70&gt;0,$G70&lt;&gt;"Select")</formula>
    </cfRule>
    <cfRule type="expression" dxfId="286" priority="13">
      <formula>$F70&gt;0</formula>
    </cfRule>
  </conditionalFormatting>
  <conditionalFormatting sqref="G76">
    <cfRule type="expression" dxfId="285" priority="8">
      <formula>AND($F76=0,$G76&lt;&gt;"Select")</formula>
    </cfRule>
    <cfRule type="expression" dxfId="284" priority="9">
      <formula>AND($F76&gt;0,$G76&lt;&gt;"Select")</formula>
    </cfRule>
    <cfRule type="expression" dxfId="283" priority="10">
      <formula>$F76&gt;0</formula>
    </cfRule>
  </conditionalFormatting>
  <conditionalFormatting sqref="C86">
    <cfRule type="cellIs" dxfId="282" priority="4" operator="notEqual">
      <formula>"Enter comments here"</formula>
    </cfRule>
  </conditionalFormatting>
  <conditionalFormatting sqref="C79">
    <cfRule type="cellIs" dxfId="281" priority="3" operator="notEqual">
      <formula>"Enter comments here"</formula>
    </cfRule>
  </conditionalFormatting>
  <conditionalFormatting sqref="C73">
    <cfRule type="cellIs" dxfId="280" priority="2" operator="notEqual">
      <formula>"Enter comments here"</formula>
    </cfRule>
  </conditionalFormatting>
  <conditionalFormatting sqref="C67">
    <cfRule type="cellIs" dxfId="279" priority="1" operator="notEqual">
      <formula>"Enter comments here"</formula>
    </cfRule>
  </conditionalFormatting>
  <dataValidations count="6">
    <dataValidation allowBlank="1" showInputMessage="1" prompt="Adjust the heights of the 2 rows to show full text" sqref="C79 C86 C124 C93 C73 C67" xr:uid="{55FDD4D0-10B0-48BD-B505-16CC3022C3F3}"/>
    <dataValidation type="date" operator="greaterThan" allowBlank="1" showInputMessage="1" showErrorMessage="1" error="Date" prompt="Date" sqref="E44 G44 E151 G148:G149" xr:uid="{C4142E24-421B-45E9-B8E3-D13FC6AB3040}">
      <formula1>36526</formula1>
    </dataValidation>
    <dataValidation type="whole" allowBlank="1" showInputMessage="1" showErrorMessage="1" error="Whole numbers only betwen 0-100" prompt="Whole numbers only betwen 0-100" sqref="F64 F70 F76 F82:F83 F89:F90 F97:F108" xr:uid="{7A0D6D29-5AE9-4626-BE70-A90368E4DE61}">
      <formula1>0</formula1>
      <formula2>100</formula2>
    </dataValidation>
    <dataValidation type="list" allowBlank="1" showInputMessage="1" showErrorMessage="1" error="Select" prompt="Select" sqref="D15" xr:uid="{473B38DA-84AC-47D5-AF7B-F9DDE7E8D39B}">
      <formula1>INDIRECT($D$14)</formula1>
    </dataValidation>
    <dataValidation type="list" allowBlank="1" showInputMessage="1" showErrorMessage="1" error="Select" prompt="Select" sqref="D14" xr:uid="{BF8D7EDD-28B7-4CDC-81E4-1C2B3163355D}">
      <formula1>Engineering</formula1>
    </dataValidation>
    <dataValidation allowBlank="1" sqref="G97:G108" xr:uid="{B6A7E233-67B5-4B42-B93E-D005DB382AC8}"/>
  </dataValidations>
  <pageMargins left="0.25" right="0.25" top="0.75" bottom="0.75" header="0.3" footer="0.3"/>
  <pageSetup paperSize="17" scale="56" fitToHeight="3" orientation="portrait" r:id="rId1"/>
  <ignoredErrors>
    <ignoredError sqref="F64 F70 F76 F82 F89"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error="Select" prompt="Select" xr:uid="{4343736C-101B-43F8-85C1-CEF54528FC32}">
          <x14:formula1>
            <xm:f>Aid!$I$3:$I$5</xm:f>
          </x14:formula1>
          <xm:sqref>D36 F148:F149</xm:sqref>
        </x14:dataValidation>
        <x14:dataValidation type="list" allowBlank="1" showInputMessage="1" showErrorMessage="1" error="Select" prompt="Select" xr:uid="{FFF89CCF-2CA8-46A9-986B-B408A4576882}">
          <x14:formula1>
            <xm:f>Aid!$F$3:$F$9</xm:f>
          </x14:formula1>
          <xm:sqref>D30</xm:sqref>
        </x14:dataValidation>
        <x14:dataValidation type="list" allowBlank="1" showInputMessage="1" showErrorMessage="1" error="Select" prompt="Select" xr:uid="{A9B042B8-690E-4B36-A873-BF404BB000B7}">
          <x14:formula1>
            <xm:f>Aid!$E$3:$E$9</xm:f>
          </x14:formula1>
          <xm:sqref>D21</xm:sqref>
        </x14:dataValidation>
        <x14:dataValidation type="list" allowBlank="1" showInputMessage="1" showErrorMessage="1" error="Select" prompt="Select" xr:uid="{9EFE95DC-EE12-4487-910E-BE2C593EA7A2}">
          <x14:formula1>
            <xm:f>Aid!$A$3:$A$6</xm:f>
          </x14:formula1>
          <xm:sqref>D12</xm:sqref>
        </x14:dataValidation>
        <x14:dataValidation type="list" allowBlank="1" showInputMessage="1" showErrorMessage="1" error="Select" prompt="Select" xr:uid="{2F19ACE8-9049-4671-97E2-5828DC3BD89B}">
          <x14:formula1>
            <xm:f>Aid!$H$3:$H$6</xm:f>
          </x14:formula1>
          <xm:sqref>G122</xm:sqref>
        </x14:dataValidation>
        <x14:dataValidation type="list" allowBlank="1" showInputMessage="1" showErrorMessage="1" error="Select" prompt="Select" xr:uid="{6A8B554F-8593-46B1-838D-ED06BE3BE8DA}">
          <x14:formula1>
            <xm:f>Aid!$G$3:$G$8</xm:f>
          </x14:formula1>
          <xm:sqref>G64 G70 G76 G82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5CE675-B087-4E67-ACFE-F856C704618E}">
  <sheetPr>
    <pageSetUpPr fitToPage="1"/>
  </sheetPr>
  <dimension ref="B1:M604"/>
  <sheetViews>
    <sheetView showGridLines="0" showRowColHeaders="0" zoomScale="80" zoomScaleNormal="80" workbookViewId="0">
      <pane xSplit="2" ySplit="5" topLeftCell="C6" activePane="bottomRight" state="frozen"/>
      <selection pane="topRight" activeCell="B1" sqref="B1"/>
      <selection pane="bottomLeft" activeCell="A5" sqref="A5"/>
      <selection pane="bottomRight" activeCell="C7" sqref="C7"/>
    </sheetView>
  </sheetViews>
  <sheetFormatPr defaultRowHeight="15" x14ac:dyDescent="0.25"/>
  <cols>
    <col min="1" max="1" width="1.7109375" style="153" customWidth="1"/>
    <col min="2" max="2" width="12.140625" style="153" customWidth="1"/>
    <col min="3" max="3" width="26.7109375" style="153" customWidth="1"/>
    <col min="4" max="6" width="24" style="153" customWidth="1"/>
    <col min="7" max="7" width="26.28515625" style="153" customWidth="1"/>
    <col min="8" max="9" width="24" style="153" customWidth="1"/>
    <col min="10" max="10" width="22.42578125" style="153" hidden="1" customWidth="1"/>
    <col min="11" max="11" width="9.140625" style="153" hidden="1" customWidth="1"/>
    <col min="12" max="12" width="20.42578125" style="153" hidden="1" customWidth="1"/>
    <col min="13" max="13" width="9.140625" style="153" hidden="1" customWidth="1"/>
    <col min="14" max="14" width="0" style="153" hidden="1" customWidth="1"/>
    <col min="15" max="16384" width="9.140625" style="153"/>
  </cols>
  <sheetData>
    <row r="1" spans="2:13" ht="9" customHeight="1" x14ac:dyDescent="0.25"/>
    <row r="2" spans="2:13" ht="18.75" thickBot="1" x14ac:dyDescent="0.3">
      <c r="B2" s="437" t="s">
        <v>305</v>
      </c>
      <c r="C2" s="438"/>
      <c r="D2" s="438"/>
      <c r="E2" s="438"/>
      <c r="F2" s="438"/>
      <c r="G2" s="438"/>
      <c r="H2" s="152"/>
      <c r="I2" s="152"/>
    </row>
    <row r="3" spans="2:13" ht="15" customHeight="1" x14ac:dyDescent="0.25">
      <c r="B3" s="154"/>
      <c r="C3" s="442" t="s">
        <v>280</v>
      </c>
      <c r="D3" s="443"/>
      <c r="E3" s="443"/>
      <c r="F3" s="443"/>
      <c r="G3" s="155" t="s">
        <v>5</v>
      </c>
      <c r="H3" s="155" t="s">
        <v>19</v>
      </c>
      <c r="I3" s="155" t="s">
        <v>9</v>
      </c>
    </row>
    <row r="4" spans="2:13" ht="15" customHeight="1" thickBot="1" x14ac:dyDescent="0.3">
      <c r="B4" s="156"/>
      <c r="C4" s="444"/>
      <c r="D4" s="444"/>
      <c r="E4" s="444"/>
      <c r="F4" s="444"/>
      <c r="G4" s="157" t="s">
        <v>6</v>
      </c>
      <c r="H4" s="157" t="s">
        <v>8</v>
      </c>
      <c r="I4" s="157" t="s">
        <v>281</v>
      </c>
    </row>
    <row r="5" spans="2:13" ht="27" customHeight="1" x14ac:dyDescent="0.25">
      <c r="B5" s="158"/>
      <c r="C5" s="439" t="s">
        <v>333</v>
      </c>
      <c r="D5" s="440"/>
      <c r="E5" s="440"/>
      <c r="F5" s="440"/>
      <c r="G5" s="441" t="s">
        <v>341</v>
      </c>
      <c r="H5" s="441"/>
      <c r="I5" s="441"/>
    </row>
    <row r="6" spans="2:13" ht="15" customHeight="1" x14ac:dyDescent="0.25">
      <c r="B6" s="159" t="s">
        <v>282</v>
      </c>
      <c r="C6" s="160" t="s">
        <v>283</v>
      </c>
      <c r="D6" s="161"/>
      <c r="E6" s="161"/>
      <c r="F6" s="161"/>
      <c r="G6" s="159"/>
      <c r="H6" s="159"/>
      <c r="I6" s="162"/>
    </row>
    <row r="7" spans="2:13" ht="15" customHeight="1" thickBot="1" x14ac:dyDescent="0.3">
      <c r="B7" s="159"/>
      <c r="C7" s="186" t="s">
        <v>217</v>
      </c>
      <c r="D7" s="191"/>
      <c r="E7" s="191"/>
      <c r="F7" s="191"/>
      <c r="G7" s="159"/>
    </row>
    <row r="8" spans="2:13" ht="15" customHeight="1" x14ac:dyDescent="0.25">
      <c r="B8" s="159"/>
      <c r="C8" s="445" t="s">
        <v>284</v>
      </c>
      <c r="D8" s="445"/>
      <c r="E8" s="445"/>
      <c r="F8" s="445"/>
      <c r="G8" s="161"/>
      <c r="H8" s="161"/>
    </row>
    <row r="9" spans="2:13" ht="51" customHeight="1" thickBot="1" x14ac:dyDescent="0.3">
      <c r="B9" s="159"/>
      <c r="C9" s="446"/>
      <c r="D9" s="446"/>
      <c r="E9" s="446"/>
      <c r="F9" s="446"/>
      <c r="G9" s="179"/>
      <c r="H9" s="164"/>
      <c r="I9" s="193"/>
      <c r="L9" s="185" t="s">
        <v>217</v>
      </c>
    </row>
    <row r="10" spans="2:13" x14ac:dyDescent="0.25">
      <c r="B10" s="194" t="s">
        <v>306</v>
      </c>
      <c r="C10" s="434"/>
      <c r="D10" s="435"/>
      <c r="E10" s="435"/>
      <c r="F10" s="436"/>
      <c r="G10" s="225">
        <v>0</v>
      </c>
      <c r="H10" s="209" t="s">
        <v>217</v>
      </c>
      <c r="I10" s="195" t="str">
        <f>IF(H10="Select","0",IF(H10="1-Not Satisfactory",G10*1,IF(H10="2-Needs Improvement",G10*2,IF(H10="3-Satisfactory",G10*3,IF(H10="4-Commendable",G10*4,IF(H10="5-Outstanding",G10*5,0))))))</f>
        <v>0</v>
      </c>
      <c r="J10" s="227">
        <f>IF(C7="Select",0,C7)</f>
        <v>0</v>
      </c>
      <c r="K10" s="224">
        <f>H26</f>
        <v>0</v>
      </c>
      <c r="L10" s="185" t="s">
        <v>88</v>
      </c>
      <c r="M10" s="153">
        <f>COUNTIF($J$10:$J$34,"ATMS")</f>
        <v>0</v>
      </c>
    </row>
    <row r="11" spans="2:13" x14ac:dyDescent="0.25">
      <c r="B11" s="196" t="s">
        <v>307</v>
      </c>
      <c r="C11" s="434"/>
      <c r="D11" s="435"/>
      <c r="E11" s="435"/>
      <c r="F11" s="436"/>
      <c r="G11" s="225">
        <v>0</v>
      </c>
      <c r="H11" s="210" t="s">
        <v>217</v>
      </c>
      <c r="I11" s="195" t="str">
        <f t="shared" ref="I11:I24" si="0">IF(H11="Select","0",IF(H11="1-Not Satisfactory",G11*1,IF(H11="2-Needs Improvement",G11*2,IF(H11="3-Satisfactory",G11*3,IF(H11="4-Commendable",G11*4,IF(H11="5-Outstanding",G11*5,0))))))</f>
        <v>0</v>
      </c>
      <c r="J11" s="228">
        <f>IF(C31="Select",0,C31)</f>
        <v>0</v>
      </c>
      <c r="K11" s="224">
        <f>H50</f>
        <v>0</v>
      </c>
      <c r="L11" s="98" t="s">
        <v>331</v>
      </c>
      <c r="M11" s="153">
        <f>COUNTIF($J$10:$J$34,"Bridge")</f>
        <v>0</v>
      </c>
    </row>
    <row r="12" spans="2:13" x14ac:dyDescent="0.25">
      <c r="B12" s="196" t="s">
        <v>308</v>
      </c>
      <c r="C12" s="434"/>
      <c r="D12" s="435"/>
      <c r="E12" s="435"/>
      <c r="F12" s="436"/>
      <c r="G12" s="225">
        <v>0</v>
      </c>
      <c r="H12" s="210" t="s">
        <v>217</v>
      </c>
      <c r="I12" s="195" t="str">
        <f t="shared" si="0"/>
        <v>0</v>
      </c>
      <c r="J12" s="228">
        <f>IF(C55="Select",0,C55)</f>
        <v>0</v>
      </c>
      <c r="K12" s="224">
        <f>H74</f>
        <v>0</v>
      </c>
      <c r="L12" s="98" t="s">
        <v>86</v>
      </c>
      <c r="M12" s="153">
        <f>COUNTIF($J$10:$J$34,"Drainage &amp; Hydrology")</f>
        <v>0</v>
      </c>
    </row>
    <row r="13" spans="2:13" x14ac:dyDescent="0.25">
      <c r="B13" s="196" t="s">
        <v>309</v>
      </c>
      <c r="C13" s="434"/>
      <c r="D13" s="435"/>
      <c r="E13" s="435"/>
      <c r="F13" s="436"/>
      <c r="G13" s="225">
        <v>0</v>
      </c>
      <c r="H13" s="210" t="s">
        <v>217</v>
      </c>
      <c r="I13" s="195" t="str">
        <f t="shared" si="0"/>
        <v>0</v>
      </c>
      <c r="J13" s="228">
        <f>IF(C79="Select",0,C79)</f>
        <v>0</v>
      </c>
      <c r="K13" s="224">
        <f>H98</f>
        <v>0</v>
      </c>
      <c r="L13" s="98" t="s">
        <v>332</v>
      </c>
      <c r="M13" s="153">
        <f>COUNTIF($J$10:$J$34,"Electrical")</f>
        <v>0</v>
      </c>
    </row>
    <row r="14" spans="2:13" x14ac:dyDescent="0.25">
      <c r="B14" s="196" t="s">
        <v>310</v>
      </c>
      <c r="C14" s="434"/>
      <c r="D14" s="435"/>
      <c r="E14" s="435"/>
      <c r="F14" s="436"/>
      <c r="G14" s="225">
        <v>0</v>
      </c>
      <c r="H14" s="210" t="s">
        <v>217</v>
      </c>
      <c r="I14" s="195" t="str">
        <f t="shared" si="0"/>
        <v>0</v>
      </c>
      <c r="J14" s="228">
        <f>IF(C103="Select",0,C103)</f>
        <v>0</v>
      </c>
      <c r="K14" s="224">
        <f>H122</f>
        <v>0</v>
      </c>
      <c r="L14" s="98" t="s">
        <v>336</v>
      </c>
      <c r="M14" s="153">
        <f>COUNTIF($J$10:$J$34,"Environmental")</f>
        <v>0</v>
      </c>
    </row>
    <row r="15" spans="2:13" x14ac:dyDescent="0.25">
      <c r="B15" s="196" t="s">
        <v>311</v>
      </c>
      <c r="C15" s="434"/>
      <c r="D15" s="435"/>
      <c r="E15" s="435"/>
      <c r="F15" s="436"/>
      <c r="G15" s="225">
        <v>0</v>
      </c>
      <c r="H15" s="210" t="s">
        <v>217</v>
      </c>
      <c r="I15" s="195" t="str">
        <f t="shared" si="0"/>
        <v>0</v>
      </c>
      <c r="J15" s="228">
        <f>IF(C127="Select",0,C127)</f>
        <v>0</v>
      </c>
      <c r="K15" s="224">
        <f>H146</f>
        <v>0</v>
      </c>
      <c r="L15" s="98" t="s">
        <v>337</v>
      </c>
      <c r="M15" s="153">
        <f>COUNTIF($J$10:$J$34,"Foundations")</f>
        <v>0</v>
      </c>
    </row>
    <row r="16" spans="2:13" x14ac:dyDescent="0.25">
      <c r="B16" s="196" t="s">
        <v>312</v>
      </c>
      <c r="C16" s="434"/>
      <c r="D16" s="435"/>
      <c r="E16" s="435"/>
      <c r="F16" s="436"/>
      <c r="G16" s="225">
        <v>0</v>
      </c>
      <c r="H16" s="210" t="s">
        <v>217</v>
      </c>
      <c r="I16" s="195" t="str">
        <f t="shared" si="0"/>
        <v>0</v>
      </c>
      <c r="J16" s="228">
        <f>IF(C151="Select",0,C151)</f>
        <v>0</v>
      </c>
      <c r="K16" s="224">
        <f>H170</f>
        <v>0</v>
      </c>
      <c r="L16" s="98" t="s">
        <v>338</v>
      </c>
      <c r="M16" s="153">
        <f>COUNTIF($J$10:$J$34,"Highway")</f>
        <v>0</v>
      </c>
    </row>
    <row r="17" spans="2:13" x14ac:dyDescent="0.25">
      <c r="B17" s="196" t="s">
        <v>313</v>
      </c>
      <c r="C17" s="434"/>
      <c r="D17" s="435"/>
      <c r="E17" s="435"/>
      <c r="F17" s="436"/>
      <c r="G17" s="225">
        <v>0</v>
      </c>
      <c r="H17" s="210" t="s">
        <v>217</v>
      </c>
      <c r="I17" s="195" t="str">
        <f t="shared" si="0"/>
        <v>0</v>
      </c>
      <c r="J17" s="228">
        <f>IF(C175="Select",0,C175)</f>
        <v>0</v>
      </c>
      <c r="K17" s="224">
        <f>H194</f>
        <v>0</v>
      </c>
      <c r="L17" s="98" t="s">
        <v>339</v>
      </c>
      <c r="M17" s="153">
        <f>COUNTIF($J$10:$J$34,"Pavement")</f>
        <v>0</v>
      </c>
    </row>
    <row r="18" spans="2:13" x14ac:dyDescent="0.25">
      <c r="B18" s="196" t="s">
        <v>314</v>
      </c>
      <c r="C18" s="434"/>
      <c r="D18" s="435"/>
      <c r="E18" s="435"/>
      <c r="F18" s="436"/>
      <c r="G18" s="225">
        <v>0</v>
      </c>
      <c r="H18" s="210" t="s">
        <v>217</v>
      </c>
      <c r="I18" s="195" t="str">
        <f t="shared" si="0"/>
        <v>0</v>
      </c>
      <c r="J18" s="228">
        <f>IF(C199="Select",0,C199)</f>
        <v>0</v>
      </c>
      <c r="K18" s="224">
        <f>H218</f>
        <v>0</v>
      </c>
      <c r="L18" s="98" t="s">
        <v>89</v>
      </c>
      <c r="M18" s="153">
        <f>COUNTIF($J$10:$J$34,"Property")</f>
        <v>0</v>
      </c>
    </row>
    <row r="19" spans="2:13" x14ac:dyDescent="0.25">
      <c r="B19" s="196" t="s">
        <v>315</v>
      </c>
      <c r="C19" s="434"/>
      <c r="D19" s="435"/>
      <c r="E19" s="435"/>
      <c r="F19" s="436"/>
      <c r="G19" s="225">
        <v>0</v>
      </c>
      <c r="H19" s="210" t="s">
        <v>217</v>
      </c>
      <c r="I19" s="195" t="str">
        <f t="shared" si="0"/>
        <v>0</v>
      </c>
      <c r="J19" s="228">
        <f>IF(C223="Select",0,C223)</f>
        <v>0</v>
      </c>
      <c r="K19" s="224">
        <f>H242</f>
        <v>0</v>
      </c>
      <c r="L19" s="98" t="s">
        <v>348</v>
      </c>
      <c r="M19" s="153">
        <f>COUNTIF($J$10:$J$34,"Rockfall")</f>
        <v>0</v>
      </c>
    </row>
    <row r="20" spans="2:13" x14ac:dyDescent="0.25">
      <c r="B20" s="196" t="s">
        <v>316</v>
      </c>
      <c r="C20" s="434"/>
      <c r="D20" s="435"/>
      <c r="E20" s="435"/>
      <c r="F20" s="436"/>
      <c r="G20" s="225">
        <v>0</v>
      </c>
      <c r="H20" s="210" t="s">
        <v>217</v>
      </c>
      <c r="I20" s="195" t="str">
        <f t="shared" si="0"/>
        <v>0</v>
      </c>
      <c r="J20" s="228">
        <f>IF(C247="Select",0,C247)</f>
        <v>0</v>
      </c>
      <c r="K20" s="224">
        <f>H266</f>
        <v>0</v>
      </c>
      <c r="L20" s="98" t="s">
        <v>340</v>
      </c>
      <c r="M20" s="153">
        <f>COUNTIF($J$10:$J$34,"Surveying")</f>
        <v>0</v>
      </c>
    </row>
    <row r="21" spans="2:13" x14ac:dyDescent="0.25">
      <c r="B21" s="196" t="s">
        <v>317</v>
      </c>
      <c r="C21" s="434"/>
      <c r="D21" s="435"/>
      <c r="E21" s="435"/>
      <c r="F21" s="436"/>
      <c r="G21" s="225">
        <v>0</v>
      </c>
      <c r="H21" s="210" t="s">
        <v>217</v>
      </c>
      <c r="I21" s="195" t="str">
        <f t="shared" si="0"/>
        <v>0</v>
      </c>
      <c r="J21" s="228">
        <f>IF(C271="Select",0,C271)</f>
        <v>0</v>
      </c>
      <c r="K21" s="224">
        <f>H290</f>
        <v>0</v>
      </c>
      <c r="L21" s="98" t="s">
        <v>87</v>
      </c>
      <c r="M21" s="153">
        <f>COUNTIF($J$10:$J$34,"Traffic")</f>
        <v>0</v>
      </c>
    </row>
    <row r="22" spans="2:13" x14ac:dyDescent="0.25">
      <c r="B22" s="196" t="s">
        <v>318</v>
      </c>
      <c r="C22" s="434"/>
      <c r="D22" s="435"/>
      <c r="E22" s="435"/>
      <c r="F22" s="436"/>
      <c r="G22" s="225">
        <v>0</v>
      </c>
      <c r="H22" s="210" t="s">
        <v>217</v>
      </c>
      <c r="I22" s="195" t="str">
        <f t="shared" si="0"/>
        <v>0</v>
      </c>
      <c r="J22" s="228">
        <f>IF(C295="Select",0,C295)</f>
        <v>0</v>
      </c>
      <c r="K22" s="224">
        <f>H314</f>
        <v>0</v>
      </c>
    </row>
    <row r="23" spans="2:13" x14ac:dyDescent="0.25">
      <c r="B23" s="196" t="s">
        <v>319</v>
      </c>
      <c r="C23" s="434"/>
      <c r="D23" s="435"/>
      <c r="E23" s="435"/>
      <c r="F23" s="436"/>
      <c r="G23" s="225">
        <v>0</v>
      </c>
      <c r="H23" s="210" t="s">
        <v>217</v>
      </c>
      <c r="I23" s="195" t="str">
        <f t="shared" si="0"/>
        <v>0</v>
      </c>
      <c r="J23" s="228">
        <f>IF(C319="Select",0,C319)</f>
        <v>0</v>
      </c>
      <c r="K23" s="224">
        <f>H338</f>
        <v>0</v>
      </c>
    </row>
    <row r="24" spans="2:13" ht="15.75" thickBot="1" x14ac:dyDescent="0.3">
      <c r="B24" s="197" t="s">
        <v>320</v>
      </c>
      <c r="C24" s="447"/>
      <c r="D24" s="448"/>
      <c r="E24" s="448"/>
      <c r="F24" s="449"/>
      <c r="G24" s="225">
        <v>0</v>
      </c>
      <c r="H24" s="210" t="s">
        <v>217</v>
      </c>
      <c r="I24" s="195" t="str">
        <f t="shared" si="0"/>
        <v>0</v>
      </c>
      <c r="J24" s="228">
        <f>IF(C343="Select",0,C343)</f>
        <v>0</v>
      </c>
      <c r="K24" s="224">
        <f>H362</f>
        <v>0</v>
      </c>
    </row>
    <row r="25" spans="2:13" x14ac:dyDescent="0.25">
      <c r="B25" s="198"/>
      <c r="C25" s="199"/>
      <c r="D25" s="200"/>
      <c r="F25" s="189" t="s">
        <v>289</v>
      </c>
      <c r="G25" s="221" t="str">
        <f>IF(SUM(G10:G24)&lt;&gt;100,CONCATENATE(G26," - ","Check Weights to = 100"),SUM(G10:G24))</f>
        <v>0 - Check Weights to = 100</v>
      </c>
      <c r="H25" s="223"/>
      <c r="I25" s="221" t="str">
        <f>IF(G25&lt;&gt;100,"Check Weights to = 100",SUM(I10:I24))</f>
        <v>Check Weights to = 100</v>
      </c>
      <c r="J25" s="228">
        <f>IF(C367="Select",0,C367)</f>
        <v>0</v>
      </c>
      <c r="K25" s="224">
        <f>H386</f>
        <v>0</v>
      </c>
    </row>
    <row r="26" spans="2:13" ht="18" customHeight="1" thickBot="1" x14ac:dyDescent="0.3">
      <c r="B26" s="201"/>
      <c r="C26" s="202"/>
      <c r="D26" s="200"/>
      <c r="E26" s="172"/>
      <c r="F26" s="190" t="s">
        <v>290</v>
      </c>
      <c r="G26" s="173">
        <f>SUM(G10:G24)</f>
        <v>0</v>
      </c>
      <c r="H26" s="222">
        <f>IF(G25&lt;&gt;100,0,ROUND(I25/G25,2))</f>
        <v>0</v>
      </c>
      <c r="J26" s="228">
        <f>IF(C391="Select",0,C391)</f>
        <v>0</v>
      </c>
      <c r="K26" s="224">
        <f>H410</f>
        <v>0</v>
      </c>
    </row>
    <row r="27" spans="2:13" x14ac:dyDescent="0.25">
      <c r="B27" s="201"/>
      <c r="C27" s="202"/>
      <c r="D27" s="200"/>
      <c r="E27" s="203"/>
      <c r="F27" s="216"/>
      <c r="G27" s="217"/>
      <c r="H27" s="218"/>
      <c r="I27" s="211"/>
      <c r="J27" s="228">
        <f>IF(C415="Select",0,C415)</f>
        <v>0</v>
      </c>
      <c r="K27" s="224">
        <f>H434</f>
        <v>0</v>
      </c>
    </row>
    <row r="28" spans="2:13" x14ac:dyDescent="0.25">
      <c r="B28" s="201"/>
      <c r="C28" s="202"/>
      <c r="D28" s="200"/>
      <c r="E28" s="203"/>
      <c r="F28" s="216"/>
      <c r="G28" s="217"/>
      <c r="H28" s="219"/>
      <c r="I28" s="220"/>
      <c r="J28" s="228">
        <f>IF(C439="Select",0,C439)</f>
        <v>0</v>
      </c>
      <c r="K28" s="224">
        <f>H458</f>
        <v>0</v>
      </c>
    </row>
    <row r="29" spans="2:13" x14ac:dyDescent="0.25">
      <c r="B29" s="205"/>
      <c r="C29" s="205"/>
      <c r="D29" s="205"/>
      <c r="E29" s="205"/>
      <c r="F29" s="205"/>
      <c r="G29" s="205"/>
      <c r="H29" s="205"/>
      <c r="I29" s="205"/>
      <c r="J29" s="228">
        <f>IF(C463="Select",0,C463)</f>
        <v>0</v>
      </c>
      <c r="K29" s="224">
        <f>H482</f>
        <v>0</v>
      </c>
    </row>
    <row r="30" spans="2:13" x14ac:dyDescent="0.25">
      <c r="B30" s="159" t="s">
        <v>291</v>
      </c>
      <c r="C30" s="160" t="s">
        <v>283</v>
      </c>
      <c r="D30" s="161"/>
      <c r="E30" s="161"/>
      <c r="F30" s="161"/>
      <c r="G30" s="159"/>
      <c r="H30" s="159"/>
      <c r="I30" s="162"/>
      <c r="J30" s="228">
        <f>IF(C487="Select",0,C487)</f>
        <v>0</v>
      </c>
      <c r="K30" s="224">
        <f>H506</f>
        <v>0</v>
      </c>
    </row>
    <row r="31" spans="2:13" ht="15.75" thickBot="1" x14ac:dyDescent="0.3">
      <c r="B31" s="159"/>
      <c r="C31" s="186" t="s">
        <v>217</v>
      </c>
      <c r="D31" s="191"/>
      <c r="E31" s="191"/>
      <c r="F31" s="191"/>
      <c r="G31" s="159"/>
      <c r="J31" s="228">
        <f>IF(C511="Select",0,C511)</f>
        <v>0</v>
      </c>
      <c r="K31" s="224">
        <f>H530</f>
        <v>0</v>
      </c>
    </row>
    <row r="32" spans="2:13" x14ac:dyDescent="0.25">
      <c r="B32" s="159"/>
      <c r="C32" s="445" t="s">
        <v>284</v>
      </c>
      <c r="D32" s="445"/>
      <c r="E32" s="445"/>
      <c r="F32" s="445"/>
      <c r="G32" s="161"/>
      <c r="H32" s="161"/>
      <c r="J32" s="228">
        <f>IF(C535="Select",0,C535)</f>
        <v>0</v>
      </c>
      <c r="K32" s="224">
        <f>H554</f>
        <v>0</v>
      </c>
    </row>
    <row r="33" spans="2:11" ht="15.75" thickBot="1" x14ac:dyDescent="0.3">
      <c r="B33" s="159"/>
      <c r="C33" s="446"/>
      <c r="D33" s="446"/>
      <c r="E33" s="446"/>
      <c r="F33" s="446"/>
      <c r="G33" s="179"/>
      <c r="H33" s="164"/>
      <c r="I33" s="193"/>
      <c r="J33" s="228">
        <f>IF(C559="Select",0,C559)</f>
        <v>0</v>
      </c>
      <c r="K33" s="224">
        <f>H578</f>
        <v>0</v>
      </c>
    </row>
    <row r="34" spans="2:11" x14ac:dyDescent="0.25">
      <c r="B34" s="194" t="s">
        <v>306</v>
      </c>
      <c r="C34" s="434"/>
      <c r="D34" s="435"/>
      <c r="E34" s="435"/>
      <c r="F34" s="436"/>
      <c r="G34" s="225">
        <v>0</v>
      </c>
      <c r="H34" s="209" t="s">
        <v>217</v>
      </c>
      <c r="I34" s="195" t="str">
        <f>IF(H34="Select","0",IF(H34="1-Not Satisfactory",G34*1,IF(H34="2-Needs Improvement",G34*2,IF(H34="3-Satisfactory",G34*3,IF(H34="4-Commendable",G34*4,IF(H34="5-Outstanding",G34*5,0))))))</f>
        <v>0</v>
      </c>
      <c r="J34" s="228">
        <f>IF(C583="Select",0,C583)</f>
        <v>0</v>
      </c>
      <c r="K34" s="224">
        <f>H602</f>
        <v>0</v>
      </c>
    </row>
    <row r="35" spans="2:11" x14ac:dyDescent="0.25">
      <c r="B35" s="196" t="s">
        <v>307</v>
      </c>
      <c r="C35" s="434"/>
      <c r="D35" s="435"/>
      <c r="E35" s="435"/>
      <c r="F35" s="436"/>
      <c r="G35" s="225">
        <v>0</v>
      </c>
      <c r="H35" s="210" t="s">
        <v>217</v>
      </c>
      <c r="I35" s="195" t="str">
        <f t="shared" ref="I35:I48" si="1">IF(H35="Select","0",IF(H35="1-Not Satisfactory",G35*1,IF(H35="2-Needs Improvement",G35*2,IF(H35="3-Satisfactory",G35*3,IF(H35="4-Commendable",G35*4,IF(H35="5-Outstanding",G35*5,0))))))</f>
        <v>0</v>
      </c>
    </row>
    <row r="36" spans="2:11" x14ac:dyDescent="0.25">
      <c r="B36" s="196" t="s">
        <v>308</v>
      </c>
      <c r="C36" s="434"/>
      <c r="D36" s="435"/>
      <c r="E36" s="435"/>
      <c r="F36" s="436"/>
      <c r="G36" s="225">
        <v>0</v>
      </c>
      <c r="H36" s="210" t="s">
        <v>217</v>
      </c>
      <c r="I36" s="195" t="str">
        <f t="shared" si="1"/>
        <v>0</v>
      </c>
    </row>
    <row r="37" spans="2:11" x14ac:dyDescent="0.25">
      <c r="B37" s="196" t="s">
        <v>309</v>
      </c>
      <c r="C37" s="434"/>
      <c r="D37" s="435"/>
      <c r="E37" s="435"/>
      <c r="F37" s="436"/>
      <c r="G37" s="225">
        <v>0</v>
      </c>
      <c r="H37" s="210" t="s">
        <v>217</v>
      </c>
      <c r="I37" s="195" t="str">
        <f t="shared" si="1"/>
        <v>0</v>
      </c>
    </row>
    <row r="38" spans="2:11" x14ac:dyDescent="0.25">
      <c r="B38" s="196" t="s">
        <v>310</v>
      </c>
      <c r="C38" s="434"/>
      <c r="D38" s="435"/>
      <c r="E38" s="435"/>
      <c r="F38" s="436"/>
      <c r="G38" s="225">
        <v>0</v>
      </c>
      <c r="H38" s="210" t="s">
        <v>217</v>
      </c>
      <c r="I38" s="195" t="str">
        <f t="shared" si="1"/>
        <v>0</v>
      </c>
    </row>
    <row r="39" spans="2:11" x14ac:dyDescent="0.25">
      <c r="B39" s="196" t="s">
        <v>311</v>
      </c>
      <c r="C39" s="434"/>
      <c r="D39" s="435"/>
      <c r="E39" s="435"/>
      <c r="F39" s="436"/>
      <c r="G39" s="225">
        <v>0</v>
      </c>
      <c r="H39" s="210" t="s">
        <v>217</v>
      </c>
      <c r="I39" s="195" t="str">
        <f t="shared" si="1"/>
        <v>0</v>
      </c>
    </row>
    <row r="40" spans="2:11" x14ac:dyDescent="0.25">
      <c r="B40" s="196" t="s">
        <v>312</v>
      </c>
      <c r="C40" s="434"/>
      <c r="D40" s="435"/>
      <c r="E40" s="435"/>
      <c r="F40" s="436"/>
      <c r="G40" s="225">
        <v>0</v>
      </c>
      <c r="H40" s="210" t="s">
        <v>217</v>
      </c>
      <c r="I40" s="195" t="str">
        <f t="shared" si="1"/>
        <v>0</v>
      </c>
    </row>
    <row r="41" spans="2:11" x14ac:dyDescent="0.25">
      <c r="B41" s="196" t="s">
        <v>313</v>
      </c>
      <c r="C41" s="434"/>
      <c r="D41" s="435"/>
      <c r="E41" s="435"/>
      <c r="F41" s="436"/>
      <c r="G41" s="225">
        <v>0</v>
      </c>
      <c r="H41" s="210" t="s">
        <v>217</v>
      </c>
      <c r="I41" s="195" t="str">
        <f t="shared" si="1"/>
        <v>0</v>
      </c>
    </row>
    <row r="42" spans="2:11" x14ac:dyDescent="0.25">
      <c r="B42" s="196" t="s">
        <v>314</v>
      </c>
      <c r="C42" s="434"/>
      <c r="D42" s="435"/>
      <c r="E42" s="435"/>
      <c r="F42" s="436"/>
      <c r="G42" s="225">
        <v>0</v>
      </c>
      <c r="H42" s="210" t="s">
        <v>217</v>
      </c>
      <c r="I42" s="195" t="str">
        <f t="shared" si="1"/>
        <v>0</v>
      </c>
    </row>
    <row r="43" spans="2:11" x14ac:dyDescent="0.25">
      <c r="B43" s="196" t="s">
        <v>315</v>
      </c>
      <c r="C43" s="434"/>
      <c r="D43" s="435"/>
      <c r="E43" s="435"/>
      <c r="F43" s="436"/>
      <c r="G43" s="225">
        <v>0</v>
      </c>
      <c r="H43" s="210" t="s">
        <v>217</v>
      </c>
      <c r="I43" s="195" t="str">
        <f t="shared" si="1"/>
        <v>0</v>
      </c>
    </row>
    <row r="44" spans="2:11" x14ac:dyDescent="0.25">
      <c r="B44" s="196" t="s">
        <v>316</v>
      </c>
      <c r="C44" s="434"/>
      <c r="D44" s="435"/>
      <c r="E44" s="435"/>
      <c r="F44" s="436"/>
      <c r="G44" s="225">
        <v>0</v>
      </c>
      <c r="H44" s="210" t="s">
        <v>217</v>
      </c>
      <c r="I44" s="195" t="str">
        <f t="shared" si="1"/>
        <v>0</v>
      </c>
    </row>
    <row r="45" spans="2:11" x14ac:dyDescent="0.25">
      <c r="B45" s="196" t="s">
        <v>317</v>
      </c>
      <c r="C45" s="434"/>
      <c r="D45" s="435"/>
      <c r="E45" s="435"/>
      <c r="F45" s="436"/>
      <c r="G45" s="225">
        <v>0</v>
      </c>
      <c r="H45" s="210" t="s">
        <v>217</v>
      </c>
      <c r="I45" s="195" t="str">
        <f t="shared" si="1"/>
        <v>0</v>
      </c>
    </row>
    <row r="46" spans="2:11" x14ac:dyDescent="0.25">
      <c r="B46" s="196" t="s">
        <v>318</v>
      </c>
      <c r="C46" s="434"/>
      <c r="D46" s="435"/>
      <c r="E46" s="435"/>
      <c r="F46" s="436"/>
      <c r="G46" s="225">
        <v>0</v>
      </c>
      <c r="H46" s="210" t="s">
        <v>217</v>
      </c>
      <c r="I46" s="195" t="str">
        <f t="shared" si="1"/>
        <v>0</v>
      </c>
    </row>
    <row r="47" spans="2:11" x14ac:dyDescent="0.25">
      <c r="B47" s="196" t="s">
        <v>319</v>
      </c>
      <c r="C47" s="434"/>
      <c r="D47" s="435"/>
      <c r="E47" s="435"/>
      <c r="F47" s="436"/>
      <c r="G47" s="225">
        <v>0</v>
      </c>
      <c r="H47" s="210" t="s">
        <v>217</v>
      </c>
      <c r="I47" s="195" t="str">
        <f t="shared" si="1"/>
        <v>0</v>
      </c>
    </row>
    <row r="48" spans="2:11" ht="15.75" thickBot="1" x14ac:dyDescent="0.3">
      <c r="B48" s="197" t="s">
        <v>320</v>
      </c>
      <c r="C48" s="447"/>
      <c r="D48" s="448"/>
      <c r="E48" s="448"/>
      <c r="F48" s="449"/>
      <c r="G48" s="225">
        <v>0</v>
      </c>
      <c r="H48" s="210" t="s">
        <v>217</v>
      </c>
      <c r="I48" s="195" t="str">
        <f t="shared" si="1"/>
        <v>0</v>
      </c>
    </row>
    <row r="49" spans="2:9" x14ac:dyDescent="0.25">
      <c r="B49" s="198"/>
      <c r="C49" s="199"/>
      <c r="D49" s="200"/>
      <c r="F49" s="189" t="s">
        <v>289</v>
      </c>
      <c r="G49" s="221" t="str">
        <f>IF(SUM(G34:G48)&lt;&gt;100,CONCATENATE(G50," - ","Check Weights to = 100"),SUM(G34:G48))</f>
        <v>0 - Check Weights to = 100</v>
      </c>
      <c r="H49" s="223"/>
      <c r="I49" s="221" t="str">
        <f>IF(G49&lt;&gt;100,"Check Weights to = 100",SUM(I34:I48))</f>
        <v>Check Weights to = 100</v>
      </c>
    </row>
    <row r="50" spans="2:9" ht="15.75" thickBot="1" x14ac:dyDescent="0.3">
      <c r="B50" s="201"/>
      <c r="C50" s="202"/>
      <c r="D50" s="200"/>
      <c r="E50" s="172"/>
      <c r="F50" s="190" t="s">
        <v>290</v>
      </c>
      <c r="G50" s="173">
        <f>SUM(G34:G48)</f>
        <v>0</v>
      </c>
      <c r="H50" s="222">
        <f>IF(G49&lt;&gt;100,0,ROUND(I49/G49,2))</f>
        <v>0</v>
      </c>
    </row>
    <row r="51" spans="2:9" x14ac:dyDescent="0.25">
      <c r="B51" s="201"/>
      <c r="C51" s="202"/>
      <c r="D51" s="200"/>
      <c r="E51" s="203"/>
      <c r="F51" s="216"/>
      <c r="G51" s="217"/>
      <c r="H51" s="218"/>
      <c r="I51" s="211"/>
    </row>
    <row r="52" spans="2:9" x14ac:dyDescent="0.25">
      <c r="B52" s="201"/>
      <c r="C52" s="202"/>
      <c r="D52" s="200"/>
      <c r="E52" s="203"/>
      <c r="F52" s="216"/>
      <c r="G52" s="217"/>
      <c r="H52" s="219"/>
      <c r="I52" s="220"/>
    </row>
    <row r="53" spans="2:9" x14ac:dyDescent="0.25">
      <c r="B53" s="206"/>
      <c r="C53" s="207"/>
      <c r="D53" s="207"/>
      <c r="E53" s="207"/>
      <c r="F53" s="207"/>
      <c r="G53" s="207"/>
      <c r="H53" s="207"/>
      <c r="I53" s="207"/>
    </row>
    <row r="54" spans="2:9" x14ac:dyDescent="0.25">
      <c r="B54" s="159" t="s">
        <v>292</v>
      </c>
      <c r="C54" s="160" t="s">
        <v>283</v>
      </c>
      <c r="D54" s="161"/>
      <c r="E54" s="161"/>
      <c r="F54" s="161"/>
      <c r="G54" s="159"/>
      <c r="H54" s="159"/>
      <c r="I54" s="162"/>
    </row>
    <row r="55" spans="2:9" ht="15.75" thickBot="1" x14ac:dyDescent="0.3">
      <c r="B55" s="159"/>
      <c r="C55" s="186" t="s">
        <v>217</v>
      </c>
      <c r="D55" s="191"/>
      <c r="E55" s="191"/>
      <c r="F55" s="191"/>
      <c r="G55" s="159"/>
    </row>
    <row r="56" spans="2:9" x14ac:dyDescent="0.25">
      <c r="B56" s="159"/>
      <c r="C56" s="445" t="s">
        <v>284</v>
      </c>
      <c r="D56" s="445"/>
      <c r="E56" s="445"/>
      <c r="F56" s="445"/>
      <c r="G56" s="161"/>
      <c r="H56" s="161"/>
    </row>
    <row r="57" spans="2:9" ht="15.75" thickBot="1" x14ac:dyDescent="0.3">
      <c r="B57" s="159"/>
      <c r="C57" s="446"/>
      <c r="D57" s="446"/>
      <c r="E57" s="446"/>
      <c r="F57" s="446"/>
      <c r="G57" s="179"/>
      <c r="H57" s="164"/>
      <c r="I57" s="193"/>
    </row>
    <row r="58" spans="2:9" x14ac:dyDescent="0.25">
      <c r="B58" s="194" t="s">
        <v>306</v>
      </c>
      <c r="C58" s="434"/>
      <c r="D58" s="435"/>
      <c r="E58" s="435"/>
      <c r="F58" s="436"/>
      <c r="G58" s="225">
        <v>0</v>
      </c>
      <c r="H58" s="209" t="s">
        <v>217</v>
      </c>
      <c r="I58" s="195" t="str">
        <f>IF(H58="Select","0",IF(H58="1-Not Satisfactory",G58*1,IF(H58="2-Needs Improvement",G58*2,IF(H58="3-Satisfactory",G58*3,IF(H58="4-Commendable",G58*4,IF(H58="5-Outstanding",G58*5,0))))))</f>
        <v>0</v>
      </c>
    </row>
    <row r="59" spans="2:9" x14ac:dyDescent="0.25">
      <c r="B59" s="196" t="s">
        <v>307</v>
      </c>
      <c r="C59" s="434"/>
      <c r="D59" s="435"/>
      <c r="E59" s="435"/>
      <c r="F59" s="436"/>
      <c r="G59" s="225">
        <v>0</v>
      </c>
      <c r="H59" s="210" t="s">
        <v>217</v>
      </c>
      <c r="I59" s="195" t="str">
        <f t="shared" ref="I59:I72" si="2">IF(H59="Select","0",IF(H59="1-Not Satisfactory",G59*1,IF(H59="2-Needs Improvement",G59*2,IF(H59="3-Satisfactory",G59*3,IF(H59="4-Commendable",G59*4,IF(H59="5-Outstanding",G59*5,0))))))</f>
        <v>0</v>
      </c>
    </row>
    <row r="60" spans="2:9" x14ac:dyDescent="0.25">
      <c r="B60" s="196" t="s">
        <v>308</v>
      </c>
      <c r="C60" s="434"/>
      <c r="D60" s="435"/>
      <c r="E60" s="435"/>
      <c r="F60" s="436"/>
      <c r="G60" s="225">
        <v>0</v>
      </c>
      <c r="H60" s="210" t="s">
        <v>217</v>
      </c>
      <c r="I60" s="195" t="str">
        <f t="shared" si="2"/>
        <v>0</v>
      </c>
    </row>
    <row r="61" spans="2:9" x14ac:dyDescent="0.25">
      <c r="B61" s="196" t="s">
        <v>309</v>
      </c>
      <c r="C61" s="434"/>
      <c r="D61" s="435"/>
      <c r="E61" s="435"/>
      <c r="F61" s="436"/>
      <c r="G61" s="225">
        <v>0</v>
      </c>
      <c r="H61" s="210" t="s">
        <v>217</v>
      </c>
      <c r="I61" s="195" t="str">
        <f t="shared" si="2"/>
        <v>0</v>
      </c>
    </row>
    <row r="62" spans="2:9" x14ac:dyDescent="0.25">
      <c r="B62" s="196" t="s">
        <v>310</v>
      </c>
      <c r="C62" s="434"/>
      <c r="D62" s="435"/>
      <c r="E62" s="435"/>
      <c r="F62" s="436"/>
      <c r="G62" s="225">
        <v>0</v>
      </c>
      <c r="H62" s="210" t="s">
        <v>217</v>
      </c>
      <c r="I62" s="195" t="str">
        <f t="shared" si="2"/>
        <v>0</v>
      </c>
    </row>
    <row r="63" spans="2:9" x14ac:dyDescent="0.25">
      <c r="B63" s="196" t="s">
        <v>311</v>
      </c>
      <c r="C63" s="434"/>
      <c r="D63" s="435"/>
      <c r="E63" s="435"/>
      <c r="F63" s="436"/>
      <c r="G63" s="225">
        <v>0</v>
      </c>
      <c r="H63" s="210" t="s">
        <v>217</v>
      </c>
      <c r="I63" s="195" t="str">
        <f t="shared" si="2"/>
        <v>0</v>
      </c>
    </row>
    <row r="64" spans="2:9" x14ac:dyDescent="0.25">
      <c r="B64" s="196" t="s">
        <v>312</v>
      </c>
      <c r="C64" s="434"/>
      <c r="D64" s="435"/>
      <c r="E64" s="435"/>
      <c r="F64" s="436"/>
      <c r="G64" s="225">
        <v>0</v>
      </c>
      <c r="H64" s="210" t="s">
        <v>217</v>
      </c>
      <c r="I64" s="195" t="str">
        <f t="shared" si="2"/>
        <v>0</v>
      </c>
    </row>
    <row r="65" spans="2:9" x14ac:dyDescent="0.25">
      <c r="B65" s="196" t="s">
        <v>313</v>
      </c>
      <c r="C65" s="434"/>
      <c r="D65" s="435"/>
      <c r="E65" s="435"/>
      <c r="F65" s="436"/>
      <c r="G65" s="225">
        <v>0</v>
      </c>
      <c r="H65" s="210" t="s">
        <v>217</v>
      </c>
      <c r="I65" s="195" t="str">
        <f t="shared" si="2"/>
        <v>0</v>
      </c>
    </row>
    <row r="66" spans="2:9" x14ac:dyDescent="0.25">
      <c r="B66" s="196" t="s">
        <v>314</v>
      </c>
      <c r="C66" s="434"/>
      <c r="D66" s="435"/>
      <c r="E66" s="435"/>
      <c r="F66" s="436"/>
      <c r="G66" s="225">
        <v>0</v>
      </c>
      <c r="H66" s="210" t="s">
        <v>217</v>
      </c>
      <c r="I66" s="195" t="str">
        <f t="shared" si="2"/>
        <v>0</v>
      </c>
    </row>
    <row r="67" spans="2:9" x14ac:dyDescent="0.25">
      <c r="B67" s="196" t="s">
        <v>315</v>
      </c>
      <c r="C67" s="434"/>
      <c r="D67" s="435"/>
      <c r="E67" s="435"/>
      <c r="F67" s="436"/>
      <c r="G67" s="225">
        <v>0</v>
      </c>
      <c r="H67" s="210" t="s">
        <v>217</v>
      </c>
      <c r="I67" s="195" t="str">
        <f t="shared" si="2"/>
        <v>0</v>
      </c>
    </row>
    <row r="68" spans="2:9" x14ac:dyDescent="0.25">
      <c r="B68" s="196" t="s">
        <v>316</v>
      </c>
      <c r="C68" s="434"/>
      <c r="D68" s="435"/>
      <c r="E68" s="435"/>
      <c r="F68" s="436"/>
      <c r="G68" s="225">
        <v>0</v>
      </c>
      <c r="H68" s="210" t="s">
        <v>217</v>
      </c>
      <c r="I68" s="195" t="str">
        <f t="shared" si="2"/>
        <v>0</v>
      </c>
    </row>
    <row r="69" spans="2:9" x14ac:dyDescent="0.25">
      <c r="B69" s="196" t="s">
        <v>317</v>
      </c>
      <c r="C69" s="434"/>
      <c r="D69" s="435"/>
      <c r="E69" s="435"/>
      <c r="F69" s="436"/>
      <c r="G69" s="225">
        <v>0</v>
      </c>
      <c r="H69" s="210" t="s">
        <v>217</v>
      </c>
      <c r="I69" s="195" t="str">
        <f t="shared" si="2"/>
        <v>0</v>
      </c>
    </row>
    <row r="70" spans="2:9" x14ac:dyDescent="0.25">
      <c r="B70" s="196" t="s">
        <v>318</v>
      </c>
      <c r="C70" s="434"/>
      <c r="D70" s="435"/>
      <c r="E70" s="435"/>
      <c r="F70" s="436"/>
      <c r="G70" s="225">
        <v>0</v>
      </c>
      <c r="H70" s="210" t="s">
        <v>217</v>
      </c>
      <c r="I70" s="195" t="str">
        <f t="shared" si="2"/>
        <v>0</v>
      </c>
    </row>
    <row r="71" spans="2:9" x14ac:dyDescent="0.25">
      <c r="B71" s="196" t="s">
        <v>319</v>
      </c>
      <c r="C71" s="434"/>
      <c r="D71" s="435"/>
      <c r="E71" s="435"/>
      <c r="F71" s="436"/>
      <c r="G71" s="225">
        <v>0</v>
      </c>
      <c r="H71" s="210" t="s">
        <v>217</v>
      </c>
      <c r="I71" s="195" t="str">
        <f t="shared" si="2"/>
        <v>0</v>
      </c>
    </row>
    <row r="72" spans="2:9" ht="15.75" thickBot="1" x14ac:dyDescent="0.3">
      <c r="B72" s="197" t="s">
        <v>320</v>
      </c>
      <c r="C72" s="447"/>
      <c r="D72" s="448"/>
      <c r="E72" s="448"/>
      <c r="F72" s="449"/>
      <c r="G72" s="225">
        <v>0</v>
      </c>
      <c r="H72" s="210" t="s">
        <v>217</v>
      </c>
      <c r="I72" s="195" t="str">
        <f t="shared" si="2"/>
        <v>0</v>
      </c>
    </row>
    <row r="73" spans="2:9" x14ac:dyDescent="0.25">
      <c r="B73" s="198"/>
      <c r="C73" s="199"/>
      <c r="D73" s="200"/>
      <c r="F73" s="189" t="s">
        <v>289</v>
      </c>
      <c r="G73" s="221" t="str">
        <f>IF(SUM(G58:G72)&lt;&gt;100,CONCATENATE(G74," - ","Check Weights to = 100"),SUM(G58:G72))</f>
        <v>0 - Check Weights to = 100</v>
      </c>
      <c r="H73" s="223"/>
      <c r="I73" s="221" t="str">
        <f>IF(G73&lt;&gt;100,"Check Weights to = 100",SUM(I58:I72))</f>
        <v>Check Weights to = 100</v>
      </c>
    </row>
    <row r="74" spans="2:9" ht="15.75" thickBot="1" x14ac:dyDescent="0.3">
      <c r="B74" s="201"/>
      <c r="C74" s="202"/>
      <c r="D74" s="200"/>
      <c r="E74" s="172"/>
      <c r="F74" s="190" t="s">
        <v>290</v>
      </c>
      <c r="G74" s="173">
        <f>SUM(G58:G72)</f>
        <v>0</v>
      </c>
      <c r="H74" s="222">
        <f>IF(G73&lt;&gt;100,0,ROUND(I73/G73,2))</f>
        <v>0</v>
      </c>
    </row>
    <row r="75" spans="2:9" x14ac:dyDescent="0.25">
      <c r="B75" s="201"/>
      <c r="C75" s="202"/>
      <c r="D75" s="200"/>
      <c r="E75" s="203"/>
      <c r="F75" s="216"/>
      <c r="G75" s="217"/>
      <c r="H75" s="218"/>
      <c r="I75" s="211"/>
    </row>
    <row r="76" spans="2:9" x14ac:dyDescent="0.25">
      <c r="B76" s="201"/>
      <c r="C76" s="202"/>
      <c r="D76" s="200"/>
      <c r="E76" s="203"/>
      <c r="F76" s="216"/>
      <c r="G76" s="217"/>
      <c r="H76" s="219"/>
      <c r="I76" s="220"/>
    </row>
    <row r="77" spans="2:9" x14ac:dyDescent="0.25">
      <c r="B77" s="208"/>
      <c r="C77" s="208"/>
      <c r="D77" s="208"/>
      <c r="E77" s="208"/>
      <c r="F77" s="208"/>
      <c r="G77" s="208"/>
      <c r="H77" s="208"/>
      <c r="I77" s="208"/>
    </row>
    <row r="78" spans="2:9" x14ac:dyDescent="0.25">
      <c r="B78" s="159" t="s">
        <v>293</v>
      </c>
      <c r="C78" s="160" t="s">
        <v>283</v>
      </c>
      <c r="D78" s="161"/>
      <c r="E78" s="161"/>
      <c r="F78" s="161"/>
      <c r="G78" s="159"/>
      <c r="H78" s="159"/>
      <c r="I78" s="162"/>
    </row>
    <row r="79" spans="2:9" ht="15.75" thickBot="1" x14ac:dyDescent="0.3">
      <c r="B79" s="159"/>
      <c r="C79" s="186" t="s">
        <v>217</v>
      </c>
      <c r="D79" s="191"/>
      <c r="E79" s="191"/>
      <c r="F79" s="191"/>
      <c r="G79" s="159"/>
    </row>
    <row r="80" spans="2:9" x14ac:dyDescent="0.25">
      <c r="B80" s="159"/>
      <c r="C80" s="445" t="s">
        <v>284</v>
      </c>
      <c r="D80" s="445"/>
      <c r="E80" s="445"/>
      <c r="F80" s="445"/>
      <c r="G80" s="161"/>
      <c r="H80" s="161"/>
    </row>
    <row r="81" spans="2:9" ht="15.75" thickBot="1" x14ac:dyDescent="0.3">
      <c r="B81" s="159"/>
      <c r="C81" s="446"/>
      <c r="D81" s="446"/>
      <c r="E81" s="446"/>
      <c r="F81" s="446"/>
      <c r="G81" s="179"/>
      <c r="H81" s="164"/>
      <c r="I81" s="193"/>
    </row>
    <row r="82" spans="2:9" x14ac:dyDescent="0.25">
      <c r="B82" s="194" t="s">
        <v>306</v>
      </c>
      <c r="C82" s="434"/>
      <c r="D82" s="435"/>
      <c r="E82" s="435"/>
      <c r="F82" s="436"/>
      <c r="G82" s="225">
        <v>0</v>
      </c>
      <c r="H82" s="209" t="s">
        <v>217</v>
      </c>
      <c r="I82" s="195" t="str">
        <f>IF(H82="Select","0",IF(H82="1-Not Satisfactory",G82*1,IF(H82="2-Needs Improvement",G82*2,IF(H82="3-Satisfactory",G82*3,IF(H82="4-Commendable",G82*4,IF(H82="5-Outstanding",G82*5,0))))))</f>
        <v>0</v>
      </c>
    </row>
    <row r="83" spans="2:9" x14ac:dyDescent="0.25">
      <c r="B83" s="196" t="s">
        <v>307</v>
      </c>
      <c r="C83" s="434"/>
      <c r="D83" s="435"/>
      <c r="E83" s="435"/>
      <c r="F83" s="436"/>
      <c r="G83" s="225">
        <v>0</v>
      </c>
      <c r="H83" s="210" t="s">
        <v>217</v>
      </c>
      <c r="I83" s="195" t="str">
        <f t="shared" ref="I83:I96" si="3">IF(H83="Select","0",IF(H83="1-Not Satisfactory",G83*1,IF(H83="2-Needs Improvement",G83*2,IF(H83="3-Satisfactory",G83*3,IF(H83="4-Commendable",G83*4,IF(H83="5-Outstanding",G83*5,0))))))</f>
        <v>0</v>
      </c>
    </row>
    <row r="84" spans="2:9" x14ac:dyDescent="0.25">
      <c r="B84" s="196" t="s">
        <v>308</v>
      </c>
      <c r="C84" s="434"/>
      <c r="D84" s="435"/>
      <c r="E84" s="435"/>
      <c r="F84" s="436"/>
      <c r="G84" s="225">
        <v>0</v>
      </c>
      <c r="H84" s="210" t="s">
        <v>217</v>
      </c>
      <c r="I84" s="195" t="str">
        <f t="shared" si="3"/>
        <v>0</v>
      </c>
    </row>
    <row r="85" spans="2:9" x14ac:dyDescent="0.25">
      <c r="B85" s="196" t="s">
        <v>309</v>
      </c>
      <c r="C85" s="434"/>
      <c r="D85" s="435"/>
      <c r="E85" s="435"/>
      <c r="F85" s="436"/>
      <c r="G85" s="225">
        <v>0</v>
      </c>
      <c r="H85" s="210" t="s">
        <v>217</v>
      </c>
      <c r="I85" s="195" t="str">
        <f t="shared" si="3"/>
        <v>0</v>
      </c>
    </row>
    <row r="86" spans="2:9" x14ac:dyDescent="0.25">
      <c r="B86" s="196" t="s">
        <v>310</v>
      </c>
      <c r="C86" s="434"/>
      <c r="D86" s="435"/>
      <c r="E86" s="435"/>
      <c r="F86" s="436"/>
      <c r="G86" s="225">
        <v>0</v>
      </c>
      <c r="H86" s="210" t="s">
        <v>217</v>
      </c>
      <c r="I86" s="195" t="str">
        <f t="shared" si="3"/>
        <v>0</v>
      </c>
    </row>
    <row r="87" spans="2:9" x14ac:dyDescent="0.25">
      <c r="B87" s="196" t="s">
        <v>311</v>
      </c>
      <c r="C87" s="434"/>
      <c r="D87" s="435"/>
      <c r="E87" s="435"/>
      <c r="F87" s="436"/>
      <c r="G87" s="225">
        <v>0</v>
      </c>
      <c r="H87" s="210" t="s">
        <v>217</v>
      </c>
      <c r="I87" s="195" t="str">
        <f t="shared" si="3"/>
        <v>0</v>
      </c>
    </row>
    <row r="88" spans="2:9" x14ac:dyDescent="0.25">
      <c r="B88" s="196" t="s">
        <v>312</v>
      </c>
      <c r="C88" s="434"/>
      <c r="D88" s="435"/>
      <c r="E88" s="435"/>
      <c r="F88" s="436"/>
      <c r="G88" s="225">
        <v>0</v>
      </c>
      <c r="H88" s="210" t="s">
        <v>217</v>
      </c>
      <c r="I88" s="195" t="str">
        <f t="shared" si="3"/>
        <v>0</v>
      </c>
    </row>
    <row r="89" spans="2:9" x14ac:dyDescent="0.25">
      <c r="B89" s="196" t="s">
        <v>313</v>
      </c>
      <c r="C89" s="434"/>
      <c r="D89" s="435"/>
      <c r="E89" s="435"/>
      <c r="F89" s="436"/>
      <c r="G89" s="225">
        <v>0</v>
      </c>
      <c r="H89" s="210" t="s">
        <v>217</v>
      </c>
      <c r="I89" s="195" t="str">
        <f t="shared" si="3"/>
        <v>0</v>
      </c>
    </row>
    <row r="90" spans="2:9" x14ac:dyDescent="0.25">
      <c r="B90" s="196" t="s">
        <v>314</v>
      </c>
      <c r="C90" s="434"/>
      <c r="D90" s="435"/>
      <c r="E90" s="435"/>
      <c r="F90" s="436"/>
      <c r="G90" s="225">
        <v>0</v>
      </c>
      <c r="H90" s="210" t="s">
        <v>217</v>
      </c>
      <c r="I90" s="195" t="str">
        <f t="shared" si="3"/>
        <v>0</v>
      </c>
    </row>
    <row r="91" spans="2:9" x14ac:dyDescent="0.25">
      <c r="B91" s="196" t="s">
        <v>315</v>
      </c>
      <c r="C91" s="434"/>
      <c r="D91" s="435"/>
      <c r="E91" s="435"/>
      <c r="F91" s="436"/>
      <c r="G91" s="225">
        <v>0</v>
      </c>
      <c r="H91" s="210" t="s">
        <v>217</v>
      </c>
      <c r="I91" s="195" t="str">
        <f t="shared" si="3"/>
        <v>0</v>
      </c>
    </row>
    <row r="92" spans="2:9" x14ac:dyDescent="0.25">
      <c r="B92" s="196" t="s">
        <v>316</v>
      </c>
      <c r="C92" s="434"/>
      <c r="D92" s="435"/>
      <c r="E92" s="435"/>
      <c r="F92" s="436"/>
      <c r="G92" s="225">
        <v>0</v>
      </c>
      <c r="H92" s="210" t="s">
        <v>217</v>
      </c>
      <c r="I92" s="195" t="str">
        <f t="shared" si="3"/>
        <v>0</v>
      </c>
    </row>
    <row r="93" spans="2:9" x14ac:dyDescent="0.25">
      <c r="B93" s="196" t="s">
        <v>317</v>
      </c>
      <c r="C93" s="434"/>
      <c r="D93" s="435"/>
      <c r="E93" s="435"/>
      <c r="F93" s="436"/>
      <c r="G93" s="225">
        <v>0</v>
      </c>
      <c r="H93" s="210" t="s">
        <v>217</v>
      </c>
      <c r="I93" s="195" t="str">
        <f t="shared" si="3"/>
        <v>0</v>
      </c>
    </row>
    <row r="94" spans="2:9" x14ac:dyDescent="0.25">
      <c r="B94" s="196" t="s">
        <v>318</v>
      </c>
      <c r="C94" s="434"/>
      <c r="D94" s="435"/>
      <c r="E94" s="435"/>
      <c r="F94" s="436"/>
      <c r="G94" s="225">
        <v>0</v>
      </c>
      <c r="H94" s="210" t="s">
        <v>217</v>
      </c>
      <c r="I94" s="195" t="str">
        <f t="shared" si="3"/>
        <v>0</v>
      </c>
    </row>
    <row r="95" spans="2:9" x14ac:dyDescent="0.25">
      <c r="B95" s="196" t="s">
        <v>319</v>
      </c>
      <c r="C95" s="434"/>
      <c r="D95" s="435"/>
      <c r="E95" s="435"/>
      <c r="F95" s="436"/>
      <c r="G95" s="225">
        <v>0</v>
      </c>
      <c r="H95" s="210" t="s">
        <v>217</v>
      </c>
      <c r="I95" s="195" t="str">
        <f t="shared" si="3"/>
        <v>0</v>
      </c>
    </row>
    <row r="96" spans="2:9" ht="15.75" thickBot="1" x14ac:dyDescent="0.3">
      <c r="B96" s="197" t="s">
        <v>320</v>
      </c>
      <c r="C96" s="447"/>
      <c r="D96" s="448"/>
      <c r="E96" s="448"/>
      <c r="F96" s="449"/>
      <c r="G96" s="225">
        <v>0</v>
      </c>
      <c r="H96" s="210" t="s">
        <v>217</v>
      </c>
      <c r="I96" s="195" t="str">
        <f t="shared" si="3"/>
        <v>0</v>
      </c>
    </row>
    <row r="97" spans="2:9" x14ac:dyDescent="0.25">
      <c r="B97" s="198"/>
      <c r="C97" s="199"/>
      <c r="D97" s="200"/>
      <c r="F97" s="189" t="s">
        <v>289</v>
      </c>
      <c r="G97" s="221" t="str">
        <f>IF(SUM(G82:G96)&lt;&gt;100,CONCATENATE(G98," - ","Check Weights to = 100"),SUM(G82:G96))</f>
        <v>0 - Check Weights to = 100</v>
      </c>
      <c r="H97" s="223"/>
      <c r="I97" s="221" t="str">
        <f>IF(G97&lt;&gt;100,"Check Weights to = 100",SUM(I82:I96))</f>
        <v>Check Weights to = 100</v>
      </c>
    </row>
    <row r="98" spans="2:9" ht="15.75" thickBot="1" x14ac:dyDescent="0.3">
      <c r="B98" s="201"/>
      <c r="C98" s="202"/>
      <c r="D98" s="200"/>
      <c r="E98" s="172"/>
      <c r="F98" s="190" t="s">
        <v>290</v>
      </c>
      <c r="G98" s="173">
        <f>SUM(G82:G96)</f>
        <v>0</v>
      </c>
      <c r="H98" s="222">
        <f>IF(G97&lt;&gt;100,0,ROUND(I97/G97,2))</f>
        <v>0</v>
      </c>
    </row>
    <row r="99" spans="2:9" x14ac:dyDescent="0.25">
      <c r="B99" s="201"/>
      <c r="C99" s="202"/>
      <c r="D99" s="200"/>
      <c r="E99" s="203"/>
      <c r="F99" s="216"/>
      <c r="G99" s="217"/>
      <c r="H99" s="218"/>
      <c r="I99" s="211"/>
    </row>
    <row r="100" spans="2:9" x14ac:dyDescent="0.25">
      <c r="B100" s="201"/>
      <c r="C100" s="202"/>
      <c r="D100" s="200"/>
      <c r="E100" s="203"/>
      <c r="F100" s="216"/>
      <c r="G100" s="217"/>
      <c r="H100" s="219"/>
      <c r="I100" s="220"/>
    </row>
    <row r="101" spans="2:9" x14ac:dyDescent="0.25">
      <c r="B101" s="206"/>
      <c r="C101" s="207"/>
      <c r="D101" s="207"/>
      <c r="E101" s="207"/>
      <c r="F101" s="207"/>
      <c r="G101" s="207"/>
      <c r="H101" s="207"/>
      <c r="I101" s="207"/>
    </row>
    <row r="102" spans="2:9" x14ac:dyDescent="0.25">
      <c r="B102" s="159" t="s">
        <v>294</v>
      </c>
      <c r="C102" s="160" t="s">
        <v>283</v>
      </c>
      <c r="D102" s="161"/>
      <c r="E102" s="161"/>
      <c r="F102" s="161"/>
      <c r="G102" s="159"/>
      <c r="H102" s="159"/>
      <c r="I102" s="162"/>
    </row>
    <row r="103" spans="2:9" ht="15.75" thickBot="1" x14ac:dyDescent="0.3">
      <c r="B103" s="159"/>
      <c r="C103" s="186" t="s">
        <v>217</v>
      </c>
      <c r="D103" s="191"/>
      <c r="E103" s="191"/>
      <c r="F103" s="191"/>
      <c r="G103" s="159"/>
    </row>
    <row r="104" spans="2:9" x14ac:dyDescent="0.25">
      <c r="B104" s="159"/>
      <c r="C104" s="445" t="s">
        <v>284</v>
      </c>
      <c r="D104" s="445"/>
      <c r="E104" s="445"/>
      <c r="F104" s="445"/>
      <c r="G104" s="161"/>
      <c r="H104" s="161"/>
    </row>
    <row r="105" spans="2:9" ht="15.75" thickBot="1" x14ac:dyDescent="0.3">
      <c r="B105" s="159"/>
      <c r="C105" s="446"/>
      <c r="D105" s="446"/>
      <c r="E105" s="446"/>
      <c r="F105" s="446"/>
      <c r="G105" s="179"/>
      <c r="H105" s="164"/>
      <c r="I105" s="193"/>
    </row>
    <row r="106" spans="2:9" x14ac:dyDescent="0.25">
      <c r="B106" s="194" t="s">
        <v>306</v>
      </c>
      <c r="C106" s="434"/>
      <c r="D106" s="435"/>
      <c r="E106" s="435"/>
      <c r="F106" s="436"/>
      <c r="G106" s="225">
        <v>0</v>
      </c>
      <c r="H106" s="209" t="s">
        <v>217</v>
      </c>
      <c r="I106" s="195" t="str">
        <f>IF(H106="Select","0",IF(H106="1-Not Satisfactory",G106*1,IF(H106="2-Needs Improvement",G106*2,IF(H106="3-Satisfactory",G106*3,IF(H106="4-Commendable",G106*4,IF(H106="5-Outstanding",G106*5,0))))))</f>
        <v>0</v>
      </c>
    </row>
    <row r="107" spans="2:9" x14ac:dyDescent="0.25">
      <c r="B107" s="196" t="s">
        <v>307</v>
      </c>
      <c r="C107" s="434"/>
      <c r="D107" s="435"/>
      <c r="E107" s="435"/>
      <c r="F107" s="436"/>
      <c r="G107" s="225">
        <v>0</v>
      </c>
      <c r="H107" s="210" t="s">
        <v>217</v>
      </c>
      <c r="I107" s="195" t="str">
        <f t="shared" ref="I107:I120" si="4">IF(H107="Select","0",IF(H107="1-Not Satisfactory",G107*1,IF(H107="2-Needs Improvement",G107*2,IF(H107="3-Satisfactory",G107*3,IF(H107="4-Commendable",G107*4,IF(H107="5-Outstanding",G107*5,0))))))</f>
        <v>0</v>
      </c>
    </row>
    <row r="108" spans="2:9" x14ac:dyDescent="0.25">
      <c r="B108" s="196" t="s">
        <v>308</v>
      </c>
      <c r="C108" s="434"/>
      <c r="D108" s="435"/>
      <c r="E108" s="435"/>
      <c r="F108" s="436"/>
      <c r="G108" s="225">
        <v>0</v>
      </c>
      <c r="H108" s="210" t="s">
        <v>217</v>
      </c>
      <c r="I108" s="195" t="str">
        <f t="shared" si="4"/>
        <v>0</v>
      </c>
    </row>
    <row r="109" spans="2:9" x14ac:dyDescent="0.25">
      <c r="B109" s="196" t="s">
        <v>309</v>
      </c>
      <c r="C109" s="434"/>
      <c r="D109" s="435"/>
      <c r="E109" s="435"/>
      <c r="F109" s="436"/>
      <c r="G109" s="225">
        <v>0</v>
      </c>
      <c r="H109" s="210" t="s">
        <v>217</v>
      </c>
      <c r="I109" s="195" t="str">
        <f t="shared" si="4"/>
        <v>0</v>
      </c>
    </row>
    <row r="110" spans="2:9" x14ac:dyDescent="0.25">
      <c r="B110" s="196" t="s">
        <v>310</v>
      </c>
      <c r="C110" s="434"/>
      <c r="D110" s="435"/>
      <c r="E110" s="435"/>
      <c r="F110" s="436"/>
      <c r="G110" s="225">
        <v>0</v>
      </c>
      <c r="H110" s="210" t="s">
        <v>217</v>
      </c>
      <c r="I110" s="195" t="str">
        <f t="shared" si="4"/>
        <v>0</v>
      </c>
    </row>
    <row r="111" spans="2:9" x14ac:dyDescent="0.25">
      <c r="B111" s="196" t="s">
        <v>311</v>
      </c>
      <c r="C111" s="434"/>
      <c r="D111" s="435"/>
      <c r="E111" s="435"/>
      <c r="F111" s="436"/>
      <c r="G111" s="225">
        <v>0</v>
      </c>
      <c r="H111" s="210" t="s">
        <v>217</v>
      </c>
      <c r="I111" s="195" t="str">
        <f t="shared" si="4"/>
        <v>0</v>
      </c>
    </row>
    <row r="112" spans="2:9" x14ac:dyDescent="0.25">
      <c r="B112" s="196" t="s">
        <v>312</v>
      </c>
      <c r="C112" s="434"/>
      <c r="D112" s="435"/>
      <c r="E112" s="435"/>
      <c r="F112" s="436"/>
      <c r="G112" s="225">
        <v>0</v>
      </c>
      <c r="H112" s="210" t="s">
        <v>217</v>
      </c>
      <c r="I112" s="195" t="str">
        <f t="shared" si="4"/>
        <v>0</v>
      </c>
    </row>
    <row r="113" spans="2:9" x14ac:dyDescent="0.25">
      <c r="B113" s="196" t="s">
        <v>313</v>
      </c>
      <c r="C113" s="434"/>
      <c r="D113" s="435"/>
      <c r="E113" s="435"/>
      <c r="F113" s="436"/>
      <c r="G113" s="225">
        <v>0</v>
      </c>
      <c r="H113" s="210" t="s">
        <v>217</v>
      </c>
      <c r="I113" s="195" t="str">
        <f t="shared" si="4"/>
        <v>0</v>
      </c>
    </row>
    <row r="114" spans="2:9" x14ac:dyDescent="0.25">
      <c r="B114" s="196" t="s">
        <v>314</v>
      </c>
      <c r="C114" s="434"/>
      <c r="D114" s="435"/>
      <c r="E114" s="435"/>
      <c r="F114" s="436"/>
      <c r="G114" s="225">
        <v>0</v>
      </c>
      <c r="H114" s="210" t="s">
        <v>217</v>
      </c>
      <c r="I114" s="195" t="str">
        <f t="shared" si="4"/>
        <v>0</v>
      </c>
    </row>
    <row r="115" spans="2:9" x14ac:dyDescent="0.25">
      <c r="B115" s="196" t="s">
        <v>315</v>
      </c>
      <c r="C115" s="434"/>
      <c r="D115" s="435"/>
      <c r="E115" s="435"/>
      <c r="F115" s="436"/>
      <c r="G115" s="225">
        <v>0</v>
      </c>
      <c r="H115" s="210" t="s">
        <v>217</v>
      </c>
      <c r="I115" s="195" t="str">
        <f t="shared" si="4"/>
        <v>0</v>
      </c>
    </row>
    <row r="116" spans="2:9" x14ac:dyDescent="0.25">
      <c r="B116" s="196" t="s">
        <v>316</v>
      </c>
      <c r="C116" s="434"/>
      <c r="D116" s="435"/>
      <c r="E116" s="435"/>
      <c r="F116" s="436"/>
      <c r="G116" s="225">
        <v>0</v>
      </c>
      <c r="H116" s="210" t="s">
        <v>217</v>
      </c>
      <c r="I116" s="195" t="str">
        <f t="shared" si="4"/>
        <v>0</v>
      </c>
    </row>
    <row r="117" spans="2:9" x14ac:dyDescent="0.25">
      <c r="B117" s="196" t="s">
        <v>317</v>
      </c>
      <c r="C117" s="434"/>
      <c r="D117" s="435"/>
      <c r="E117" s="435"/>
      <c r="F117" s="436"/>
      <c r="G117" s="225">
        <v>0</v>
      </c>
      <c r="H117" s="210" t="s">
        <v>217</v>
      </c>
      <c r="I117" s="195" t="str">
        <f t="shared" si="4"/>
        <v>0</v>
      </c>
    </row>
    <row r="118" spans="2:9" x14ac:dyDescent="0.25">
      <c r="B118" s="196" t="s">
        <v>318</v>
      </c>
      <c r="C118" s="434"/>
      <c r="D118" s="435"/>
      <c r="E118" s="435"/>
      <c r="F118" s="436"/>
      <c r="G118" s="225">
        <v>0</v>
      </c>
      <c r="H118" s="210" t="s">
        <v>217</v>
      </c>
      <c r="I118" s="195" t="str">
        <f t="shared" si="4"/>
        <v>0</v>
      </c>
    </row>
    <row r="119" spans="2:9" x14ac:dyDescent="0.25">
      <c r="B119" s="196" t="s">
        <v>319</v>
      </c>
      <c r="C119" s="434"/>
      <c r="D119" s="435"/>
      <c r="E119" s="435"/>
      <c r="F119" s="436"/>
      <c r="G119" s="225">
        <v>0</v>
      </c>
      <c r="H119" s="210" t="s">
        <v>217</v>
      </c>
      <c r="I119" s="195" t="str">
        <f t="shared" si="4"/>
        <v>0</v>
      </c>
    </row>
    <row r="120" spans="2:9" ht="15.75" thickBot="1" x14ac:dyDescent="0.3">
      <c r="B120" s="197" t="s">
        <v>320</v>
      </c>
      <c r="C120" s="447"/>
      <c r="D120" s="448"/>
      <c r="E120" s="448"/>
      <c r="F120" s="449"/>
      <c r="G120" s="225">
        <v>0</v>
      </c>
      <c r="H120" s="210" t="s">
        <v>217</v>
      </c>
      <c r="I120" s="195" t="str">
        <f t="shared" si="4"/>
        <v>0</v>
      </c>
    </row>
    <row r="121" spans="2:9" x14ac:dyDescent="0.25">
      <c r="B121" s="198"/>
      <c r="C121" s="199"/>
      <c r="D121" s="200"/>
      <c r="F121" s="189" t="s">
        <v>289</v>
      </c>
      <c r="G121" s="221" t="str">
        <f>IF(SUM(G106:G120)&lt;&gt;100,CONCATENATE(G122," - ","Check Weights to = 100"),SUM(G106:G120))</f>
        <v>0 - Check Weights to = 100</v>
      </c>
      <c r="H121" s="223"/>
      <c r="I121" s="221" t="str">
        <f>IF(G121&lt;&gt;100,"Check Weights to = 100",SUM(I106:I120))</f>
        <v>Check Weights to = 100</v>
      </c>
    </row>
    <row r="122" spans="2:9" ht="15.75" thickBot="1" x14ac:dyDescent="0.3">
      <c r="B122" s="201"/>
      <c r="C122" s="202"/>
      <c r="D122" s="200"/>
      <c r="E122" s="172"/>
      <c r="F122" s="190" t="s">
        <v>290</v>
      </c>
      <c r="G122" s="173">
        <f>SUM(G106:G120)</f>
        <v>0</v>
      </c>
      <c r="H122" s="222">
        <f>IF(G121&lt;&gt;100,0,ROUND(I121/G121,2))</f>
        <v>0</v>
      </c>
    </row>
    <row r="123" spans="2:9" x14ac:dyDescent="0.25">
      <c r="B123" s="201"/>
      <c r="C123" s="202"/>
      <c r="D123" s="200"/>
      <c r="E123" s="203"/>
      <c r="F123" s="216"/>
      <c r="G123" s="217"/>
      <c r="H123" s="218"/>
      <c r="I123" s="211"/>
    </row>
    <row r="124" spans="2:9" x14ac:dyDescent="0.25">
      <c r="B124" s="201"/>
      <c r="C124" s="202"/>
      <c r="D124" s="200"/>
      <c r="E124" s="203"/>
      <c r="F124" s="216"/>
      <c r="G124" s="217"/>
      <c r="H124" s="219"/>
      <c r="I124" s="220"/>
    </row>
    <row r="125" spans="2:9" x14ac:dyDescent="0.25">
      <c r="B125" s="198"/>
      <c r="C125" s="199"/>
      <c r="D125" s="199"/>
      <c r="E125" s="199"/>
      <c r="F125" s="199"/>
      <c r="G125" s="199"/>
      <c r="H125" s="199"/>
      <c r="I125" s="199"/>
    </row>
    <row r="126" spans="2:9" x14ac:dyDescent="0.25">
      <c r="B126" s="159" t="s">
        <v>295</v>
      </c>
      <c r="C126" s="160" t="s">
        <v>283</v>
      </c>
      <c r="D126" s="161"/>
      <c r="E126" s="161"/>
      <c r="F126" s="161"/>
      <c r="G126" s="159"/>
      <c r="H126" s="159"/>
      <c r="I126" s="162"/>
    </row>
    <row r="127" spans="2:9" ht="15.75" thickBot="1" x14ac:dyDescent="0.3">
      <c r="B127" s="159"/>
      <c r="C127" s="186" t="s">
        <v>217</v>
      </c>
      <c r="D127" s="191"/>
      <c r="E127" s="191"/>
      <c r="F127" s="191"/>
      <c r="G127" s="159"/>
    </row>
    <row r="128" spans="2:9" x14ac:dyDescent="0.25">
      <c r="B128" s="159"/>
      <c r="C128" s="445" t="s">
        <v>284</v>
      </c>
      <c r="D128" s="445"/>
      <c r="E128" s="445"/>
      <c r="F128" s="445"/>
      <c r="G128" s="161"/>
      <c r="H128" s="161"/>
    </row>
    <row r="129" spans="2:9" ht="15.75" thickBot="1" x14ac:dyDescent="0.3">
      <c r="B129" s="159"/>
      <c r="C129" s="446"/>
      <c r="D129" s="446"/>
      <c r="E129" s="446"/>
      <c r="F129" s="446"/>
      <c r="G129" s="179"/>
      <c r="H129" s="164"/>
      <c r="I129" s="193"/>
    </row>
    <row r="130" spans="2:9" x14ac:dyDescent="0.25">
      <c r="B130" s="194" t="s">
        <v>306</v>
      </c>
      <c r="C130" s="434"/>
      <c r="D130" s="435"/>
      <c r="E130" s="435"/>
      <c r="F130" s="436"/>
      <c r="G130" s="225">
        <v>0</v>
      </c>
      <c r="H130" s="209" t="s">
        <v>217</v>
      </c>
      <c r="I130" s="195" t="str">
        <f>IF(H130="Select","0",IF(H130="1-Not Satisfactory",G130*1,IF(H130="2-Needs Improvement",G130*2,IF(H130="3-Satisfactory",G130*3,IF(H130="4-Commendable",G130*4,IF(H130="5-Outstanding",G130*5,0))))))</f>
        <v>0</v>
      </c>
    </row>
    <row r="131" spans="2:9" x14ac:dyDescent="0.25">
      <c r="B131" s="196" t="s">
        <v>307</v>
      </c>
      <c r="C131" s="434"/>
      <c r="D131" s="435"/>
      <c r="E131" s="435"/>
      <c r="F131" s="436"/>
      <c r="G131" s="225">
        <v>0</v>
      </c>
      <c r="H131" s="210" t="s">
        <v>217</v>
      </c>
      <c r="I131" s="195" t="str">
        <f t="shared" ref="I131:I144" si="5">IF(H131="Select","0",IF(H131="1-Not Satisfactory",G131*1,IF(H131="2-Needs Improvement",G131*2,IF(H131="3-Satisfactory",G131*3,IF(H131="4-Commendable",G131*4,IF(H131="5-Outstanding",G131*5,0))))))</f>
        <v>0</v>
      </c>
    </row>
    <row r="132" spans="2:9" x14ac:dyDescent="0.25">
      <c r="B132" s="196" t="s">
        <v>308</v>
      </c>
      <c r="C132" s="434"/>
      <c r="D132" s="435"/>
      <c r="E132" s="435"/>
      <c r="F132" s="436"/>
      <c r="G132" s="225">
        <v>0</v>
      </c>
      <c r="H132" s="210" t="s">
        <v>217</v>
      </c>
      <c r="I132" s="195" t="str">
        <f t="shared" si="5"/>
        <v>0</v>
      </c>
    </row>
    <row r="133" spans="2:9" x14ac:dyDescent="0.25">
      <c r="B133" s="196" t="s">
        <v>309</v>
      </c>
      <c r="C133" s="434"/>
      <c r="D133" s="435"/>
      <c r="E133" s="435"/>
      <c r="F133" s="436"/>
      <c r="G133" s="225">
        <v>0</v>
      </c>
      <c r="H133" s="210" t="s">
        <v>217</v>
      </c>
      <c r="I133" s="195" t="str">
        <f t="shared" si="5"/>
        <v>0</v>
      </c>
    </row>
    <row r="134" spans="2:9" x14ac:dyDescent="0.25">
      <c r="B134" s="196" t="s">
        <v>310</v>
      </c>
      <c r="C134" s="434"/>
      <c r="D134" s="435"/>
      <c r="E134" s="435"/>
      <c r="F134" s="436"/>
      <c r="G134" s="225">
        <v>0</v>
      </c>
      <c r="H134" s="210" t="s">
        <v>217</v>
      </c>
      <c r="I134" s="195" t="str">
        <f t="shared" si="5"/>
        <v>0</v>
      </c>
    </row>
    <row r="135" spans="2:9" x14ac:dyDescent="0.25">
      <c r="B135" s="196" t="s">
        <v>311</v>
      </c>
      <c r="C135" s="434"/>
      <c r="D135" s="435"/>
      <c r="E135" s="435"/>
      <c r="F135" s="436"/>
      <c r="G135" s="225">
        <v>0</v>
      </c>
      <c r="H135" s="210" t="s">
        <v>217</v>
      </c>
      <c r="I135" s="195" t="str">
        <f t="shared" si="5"/>
        <v>0</v>
      </c>
    </row>
    <row r="136" spans="2:9" x14ac:dyDescent="0.25">
      <c r="B136" s="196" t="s">
        <v>312</v>
      </c>
      <c r="C136" s="434"/>
      <c r="D136" s="435"/>
      <c r="E136" s="435"/>
      <c r="F136" s="436"/>
      <c r="G136" s="225">
        <v>0</v>
      </c>
      <c r="H136" s="210" t="s">
        <v>217</v>
      </c>
      <c r="I136" s="195" t="str">
        <f t="shared" si="5"/>
        <v>0</v>
      </c>
    </row>
    <row r="137" spans="2:9" x14ac:dyDescent="0.25">
      <c r="B137" s="196" t="s">
        <v>313</v>
      </c>
      <c r="C137" s="434"/>
      <c r="D137" s="435"/>
      <c r="E137" s="435"/>
      <c r="F137" s="436"/>
      <c r="G137" s="225">
        <v>0</v>
      </c>
      <c r="H137" s="210" t="s">
        <v>217</v>
      </c>
      <c r="I137" s="195" t="str">
        <f t="shared" si="5"/>
        <v>0</v>
      </c>
    </row>
    <row r="138" spans="2:9" x14ac:dyDescent="0.25">
      <c r="B138" s="196" t="s">
        <v>314</v>
      </c>
      <c r="C138" s="434"/>
      <c r="D138" s="435"/>
      <c r="E138" s="435"/>
      <c r="F138" s="436"/>
      <c r="G138" s="225">
        <v>0</v>
      </c>
      <c r="H138" s="210" t="s">
        <v>217</v>
      </c>
      <c r="I138" s="195" t="str">
        <f t="shared" si="5"/>
        <v>0</v>
      </c>
    </row>
    <row r="139" spans="2:9" x14ac:dyDescent="0.25">
      <c r="B139" s="196" t="s">
        <v>315</v>
      </c>
      <c r="C139" s="434"/>
      <c r="D139" s="435"/>
      <c r="E139" s="435"/>
      <c r="F139" s="436"/>
      <c r="G139" s="225">
        <v>0</v>
      </c>
      <c r="H139" s="210" t="s">
        <v>217</v>
      </c>
      <c r="I139" s="195" t="str">
        <f t="shared" si="5"/>
        <v>0</v>
      </c>
    </row>
    <row r="140" spans="2:9" x14ac:dyDescent="0.25">
      <c r="B140" s="196" t="s">
        <v>316</v>
      </c>
      <c r="C140" s="434"/>
      <c r="D140" s="435"/>
      <c r="E140" s="435"/>
      <c r="F140" s="436"/>
      <c r="G140" s="225">
        <v>0</v>
      </c>
      <c r="H140" s="210" t="s">
        <v>217</v>
      </c>
      <c r="I140" s="195" t="str">
        <f t="shared" si="5"/>
        <v>0</v>
      </c>
    </row>
    <row r="141" spans="2:9" x14ac:dyDescent="0.25">
      <c r="B141" s="196" t="s">
        <v>317</v>
      </c>
      <c r="C141" s="434"/>
      <c r="D141" s="435"/>
      <c r="E141" s="435"/>
      <c r="F141" s="436"/>
      <c r="G141" s="225">
        <v>0</v>
      </c>
      <c r="H141" s="210" t="s">
        <v>217</v>
      </c>
      <c r="I141" s="195" t="str">
        <f t="shared" si="5"/>
        <v>0</v>
      </c>
    </row>
    <row r="142" spans="2:9" x14ac:dyDescent="0.25">
      <c r="B142" s="196" t="s">
        <v>318</v>
      </c>
      <c r="C142" s="434"/>
      <c r="D142" s="435"/>
      <c r="E142" s="435"/>
      <c r="F142" s="436"/>
      <c r="G142" s="225">
        <v>0</v>
      </c>
      <c r="H142" s="210" t="s">
        <v>217</v>
      </c>
      <c r="I142" s="195" t="str">
        <f t="shared" si="5"/>
        <v>0</v>
      </c>
    </row>
    <row r="143" spans="2:9" x14ac:dyDescent="0.25">
      <c r="B143" s="196" t="s">
        <v>319</v>
      </c>
      <c r="C143" s="434"/>
      <c r="D143" s="435"/>
      <c r="E143" s="435"/>
      <c r="F143" s="436"/>
      <c r="G143" s="225">
        <v>0</v>
      </c>
      <c r="H143" s="210" t="s">
        <v>217</v>
      </c>
      <c r="I143" s="195" t="str">
        <f t="shared" si="5"/>
        <v>0</v>
      </c>
    </row>
    <row r="144" spans="2:9" ht="15.75" thickBot="1" x14ac:dyDescent="0.3">
      <c r="B144" s="197" t="s">
        <v>320</v>
      </c>
      <c r="C144" s="447"/>
      <c r="D144" s="448"/>
      <c r="E144" s="448"/>
      <c r="F144" s="449"/>
      <c r="G144" s="225">
        <v>0</v>
      </c>
      <c r="H144" s="210" t="s">
        <v>217</v>
      </c>
      <c r="I144" s="195" t="str">
        <f t="shared" si="5"/>
        <v>0</v>
      </c>
    </row>
    <row r="145" spans="2:9" x14ac:dyDescent="0.25">
      <c r="B145" s="198"/>
      <c r="C145" s="199"/>
      <c r="D145" s="200"/>
      <c r="F145" s="189" t="s">
        <v>289</v>
      </c>
      <c r="G145" s="221" t="str">
        <f>IF(SUM(G130:G144)&lt;&gt;100,CONCATENATE(G146," - ","Check Weights to = 100"),SUM(G130:G144))</f>
        <v>0 - Check Weights to = 100</v>
      </c>
      <c r="H145" s="223"/>
      <c r="I145" s="221" t="str">
        <f>IF(G145&lt;&gt;100,"Check Weights to = 100",SUM(I130:I144))</f>
        <v>Check Weights to = 100</v>
      </c>
    </row>
    <row r="146" spans="2:9" ht="15.75" thickBot="1" x14ac:dyDescent="0.3">
      <c r="B146" s="201"/>
      <c r="C146" s="202"/>
      <c r="D146" s="200"/>
      <c r="E146" s="172"/>
      <c r="F146" s="190" t="s">
        <v>290</v>
      </c>
      <c r="G146" s="173">
        <f>SUM(G130:G144)</f>
        <v>0</v>
      </c>
      <c r="H146" s="222">
        <f>IF(G145&lt;&gt;100,0,ROUND(I145/G145,2))</f>
        <v>0</v>
      </c>
    </row>
    <row r="147" spans="2:9" x14ac:dyDescent="0.25">
      <c r="B147" s="201"/>
      <c r="C147" s="202"/>
      <c r="D147" s="200"/>
      <c r="E147" s="203"/>
      <c r="F147" s="216"/>
      <c r="G147" s="217"/>
      <c r="H147" s="218"/>
      <c r="I147" s="211"/>
    </row>
    <row r="148" spans="2:9" x14ac:dyDescent="0.25">
      <c r="B148" s="201"/>
      <c r="C148" s="202"/>
      <c r="D148" s="200"/>
      <c r="E148" s="203"/>
      <c r="F148" s="216"/>
      <c r="G148" s="217"/>
      <c r="H148" s="219"/>
      <c r="I148" s="220"/>
    </row>
    <row r="149" spans="2:9" x14ac:dyDescent="0.25">
      <c r="B149" s="206"/>
      <c r="C149" s="207"/>
      <c r="D149" s="207"/>
      <c r="E149" s="207"/>
      <c r="F149" s="207"/>
      <c r="G149" s="207"/>
      <c r="H149" s="207"/>
      <c r="I149" s="207"/>
    </row>
    <row r="150" spans="2:9" x14ac:dyDescent="0.25">
      <c r="B150" s="159" t="s">
        <v>296</v>
      </c>
      <c r="C150" s="160" t="s">
        <v>283</v>
      </c>
      <c r="D150" s="161"/>
      <c r="E150" s="161"/>
      <c r="F150" s="161"/>
      <c r="G150" s="159"/>
      <c r="H150" s="159"/>
      <c r="I150" s="162"/>
    </row>
    <row r="151" spans="2:9" ht="15.75" thickBot="1" x14ac:dyDescent="0.3">
      <c r="B151" s="159"/>
      <c r="C151" s="186" t="s">
        <v>217</v>
      </c>
      <c r="D151" s="191"/>
      <c r="E151" s="191"/>
      <c r="F151" s="191"/>
      <c r="G151" s="159"/>
    </row>
    <row r="152" spans="2:9" x14ac:dyDescent="0.25">
      <c r="B152" s="159"/>
      <c r="C152" s="445" t="s">
        <v>284</v>
      </c>
      <c r="D152" s="445"/>
      <c r="E152" s="445"/>
      <c r="F152" s="445"/>
      <c r="G152" s="161"/>
      <c r="H152" s="161"/>
    </row>
    <row r="153" spans="2:9" ht="15.75" thickBot="1" x14ac:dyDescent="0.3">
      <c r="B153" s="159"/>
      <c r="C153" s="446"/>
      <c r="D153" s="446"/>
      <c r="E153" s="446"/>
      <c r="F153" s="446"/>
      <c r="G153" s="179"/>
      <c r="H153" s="164"/>
      <c r="I153" s="193"/>
    </row>
    <row r="154" spans="2:9" x14ac:dyDescent="0.25">
      <c r="B154" s="194" t="s">
        <v>306</v>
      </c>
      <c r="C154" s="434"/>
      <c r="D154" s="435"/>
      <c r="E154" s="435"/>
      <c r="F154" s="436"/>
      <c r="G154" s="225">
        <v>0</v>
      </c>
      <c r="H154" s="209" t="s">
        <v>217</v>
      </c>
      <c r="I154" s="195" t="str">
        <f>IF(H154="Select","0",IF(H154="1-Not Satisfactory",G154*1,IF(H154="2-Needs Improvement",G154*2,IF(H154="3-Satisfactory",G154*3,IF(H154="4-Commendable",G154*4,IF(H154="5-Outstanding",G154*5,0))))))</f>
        <v>0</v>
      </c>
    </row>
    <row r="155" spans="2:9" x14ac:dyDescent="0.25">
      <c r="B155" s="196" t="s">
        <v>307</v>
      </c>
      <c r="C155" s="434"/>
      <c r="D155" s="435"/>
      <c r="E155" s="435"/>
      <c r="F155" s="436"/>
      <c r="G155" s="225">
        <v>0</v>
      </c>
      <c r="H155" s="210" t="s">
        <v>217</v>
      </c>
      <c r="I155" s="195" t="str">
        <f t="shared" ref="I155:I168" si="6">IF(H155="Select","0",IF(H155="1-Not Satisfactory",G155*1,IF(H155="2-Needs Improvement",G155*2,IF(H155="3-Satisfactory",G155*3,IF(H155="4-Commendable",G155*4,IF(H155="5-Outstanding",G155*5,0))))))</f>
        <v>0</v>
      </c>
    </row>
    <row r="156" spans="2:9" x14ac:dyDescent="0.25">
      <c r="B156" s="196" t="s">
        <v>308</v>
      </c>
      <c r="C156" s="434"/>
      <c r="D156" s="435"/>
      <c r="E156" s="435"/>
      <c r="F156" s="436"/>
      <c r="G156" s="225">
        <v>0</v>
      </c>
      <c r="H156" s="210" t="s">
        <v>217</v>
      </c>
      <c r="I156" s="195" t="str">
        <f t="shared" si="6"/>
        <v>0</v>
      </c>
    </row>
    <row r="157" spans="2:9" x14ac:dyDescent="0.25">
      <c r="B157" s="196" t="s">
        <v>309</v>
      </c>
      <c r="C157" s="434"/>
      <c r="D157" s="435"/>
      <c r="E157" s="435"/>
      <c r="F157" s="436"/>
      <c r="G157" s="225">
        <v>0</v>
      </c>
      <c r="H157" s="210" t="s">
        <v>217</v>
      </c>
      <c r="I157" s="195" t="str">
        <f t="shared" si="6"/>
        <v>0</v>
      </c>
    </row>
    <row r="158" spans="2:9" x14ac:dyDescent="0.25">
      <c r="B158" s="196" t="s">
        <v>310</v>
      </c>
      <c r="C158" s="434"/>
      <c r="D158" s="435"/>
      <c r="E158" s="435"/>
      <c r="F158" s="436"/>
      <c r="G158" s="225">
        <v>0</v>
      </c>
      <c r="H158" s="210" t="s">
        <v>217</v>
      </c>
      <c r="I158" s="195" t="str">
        <f t="shared" si="6"/>
        <v>0</v>
      </c>
    </row>
    <row r="159" spans="2:9" x14ac:dyDescent="0.25">
      <c r="B159" s="196" t="s">
        <v>311</v>
      </c>
      <c r="C159" s="434"/>
      <c r="D159" s="435"/>
      <c r="E159" s="435"/>
      <c r="F159" s="436"/>
      <c r="G159" s="225">
        <v>0</v>
      </c>
      <c r="H159" s="210" t="s">
        <v>217</v>
      </c>
      <c r="I159" s="195" t="str">
        <f t="shared" si="6"/>
        <v>0</v>
      </c>
    </row>
    <row r="160" spans="2:9" x14ac:dyDescent="0.25">
      <c r="B160" s="196" t="s">
        <v>312</v>
      </c>
      <c r="C160" s="434"/>
      <c r="D160" s="435"/>
      <c r="E160" s="435"/>
      <c r="F160" s="436"/>
      <c r="G160" s="225">
        <v>0</v>
      </c>
      <c r="H160" s="210" t="s">
        <v>217</v>
      </c>
      <c r="I160" s="195" t="str">
        <f t="shared" si="6"/>
        <v>0</v>
      </c>
    </row>
    <row r="161" spans="2:9" x14ac:dyDescent="0.25">
      <c r="B161" s="196" t="s">
        <v>313</v>
      </c>
      <c r="C161" s="434"/>
      <c r="D161" s="435"/>
      <c r="E161" s="435"/>
      <c r="F161" s="436"/>
      <c r="G161" s="225">
        <v>0</v>
      </c>
      <c r="H161" s="210" t="s">
        <v>217</v>
      </c>
      <c r="I161" s="195" t="str">
        <f t="shared" si="6"/>
        <v>0</v>
      </c>
    </row>
    <row r="162" spans="2:9" x14ac:dyDescent="0.25">
      <c r="B162" s="196" t="s">
        <v>314</v>
      </c>
      <c r="C162" s="434"/>
      <c r="D162" s="435"/>
      <c r="E162" s="435"/>
      <c r="F162" s="436"/>
      <c r="G162" s="225">
        <v>0</v>
      </c>
      <c r="H162" s="210" t="s">
        <v>217</v>
      </c>
      <c r="I162" s="195" t="str">
        <f t="shared" si="6"/>
        <v>0</v>
      </c>
    </row>
    <row r="163" spans="2:9" x14ac:dyDescent="0.25">
      <c r="B163" s="196" t="s">
        <v>315</v>
      </c>
      <c r="C163" s="434"/>
      <c r="D163" s="435"/>
      <c r="E163" s="435"/>
      <c r="F163" s="436"/>
      <c r="G163" s="225">
        <v>0</v>
      </c>
      <c r="H163" s="210" t="s">
        <v>217</v>
      </c>
      <c r="I163" s="195" t="str">
        <f t="shared" si="6"/>
        <v>0</v>
      </c>
    </row>
    <row r="164" spans="2:9" x14ac:dyDescent="0.25">
      <c r="B164" s="196" t="s">
        <v>316</v>
      </c>
      <c r="C164" s="434"/>
      <c r="D164" s="435"/>
      <c r="E164" s="435"/>
      <c r="F164" s="436"/>
      <c r="G164" s="225">
        <v>0</v>
      </c>
      <c r="H164" s="210" t="s">
        <v>217</v>
      </c>
      <c r="I164" s="195" t="str">
        <f t="shared" si="6"/>
        <v>0</v>
      </c>
    </row>
    <row r="165" spans="2:9" x14ac:dyDescent="0.25">
      <c r="B165" s="196" t="s">
        <v>317</v>
      </c>
      <c r="C165" s="434"/>
      <c r="D165" s="435"/>
      <c r="E165" s="435"/>
      <c r="F165" s="436"/>
      <c r="G165" s="225">
        <v>0</v>
      </c>
      <c r="H165" s="210" t="s">
        <v>217</v>
      </c>
      <c r="I165" s="195" t="str">
        <f t="shared" si="6"/>
        <v>0</v>
      </c>
    </row>
    <row r="166" spans="2:9" x14ac:dyDescent="0.25">
      <c r="B166" s="196" t="s">
        <v>318</v>
      </c>
      <c r="C166" s="434"/>
      <c r="D166" s="435"/>
      <c r="E166" s="435"/>
      <c r="F166" s="436"/>
      <c r="G166" s="225">
        <v>0</v>
      </c>
      <c r="H166" s="210" t="s">
        <v>217</v>
      </c>
      <c r="I166" s="195" t="str">
        <f t="shared" si="6"/>
        <v>0</v>
      </c>
    </row>
    <row r="167" spans="2:9" x14ac:dyDescent="0.25">
      <c r="B167" s="196" t="s">
        <v>319</v>
      </c>
      <c r="C167" s="434"/>
      <c r="D167" s="435"/>
      <c r="E167" s="435"/>
      <c r="F167" s="436"/>
      <c r="G167" s="225">
        <v>0</v>
      </c>
      <c r="H167" s="210" t="s">
        <v>217</v>
      </c>
      <c r="I167" s="195" t="str">
        <f t="shared" si="6"/>
        <v>0</v>
      </c>
    </row>
    <row r="168" spans="2:9" ht="15.75" thickBot="1" x14ac:dyDescent="0.3">
      <c r="B168" s="197" t="s">
        <v>320</v>
      </c>
      <c r="C168" s="447"/>
      <c r="D168" s="448"/>
      <c r="E168" s="448"/>
      <c r="F168" s="449"/>
      <c r="G168" s="225">
        <v>0</v>
      </c>
      <c r="H168" s="210" t="s">
        <v>217</v>
      </c>
      <c r="I168" s="195" t="str">
        <f t="shared" si="6"/>
        <v>0</v>
      </c>
    </row>
    <row r="169" spans="2:9" x14ac:dyDescent="0.25">
      <c r="B169" s="198"/>
      <c r="C169" s="199"/>
      <c r="D169" s="200"/>
      <c r="F169" s="189" t="s">
        <v>289</v>
      </c>
      <c r="G169" s="221" t="str">
        <f>IF(SUM(G154:G168)&lt;&gt;100,CONCATENATE(G170," - ","Check Weights to = 100"),SUM(G154:G168))</f>
        <v>0 - Check Weights to = 100</v>
      </c>
      <c r="H169" s="223"/>
      <c r="I169" s="221" t="str">
        <f>IF(G169&lt;&gt;100,"Check Weights to = 100",SUM(I154:I168))</f>
        <v>Check Weights to = 100</v>
      </c>
    </row>
    <row r="170" spans="2:9" ht="15.75" thickBot="1" x14ac:dyDescent="0.3">
      <c r="B170" s="201"/>
      <c r="C170" s="202"/>
      <c r="D170" s="200"/>
      <c r="E170" s="172"/>
      <c r="F170" s="190" t="s">
        <v>290</v>
      </c>
      <c r="G170" s="173">
        <f>SUM(G154:G168)</f>
        <v>0</v>
      </c>
      <c r="H170" s="222">
        <f>IF(G169&lt;&gt;100,0,ROUND(I169/G169,2))</f>
        <v>0</v>
      </c>
    </row>
    <row r="171" spans="2:9" x14ac:dyDescent="0.25">
      <c r="B171" s="201"/>
      <c r="C171" s="202"/>
      <c r="D171" s="200"/>
      <c r="E171" s="203"/>
      <c r="F171" s="216"/>
      <c r="G171" s="217"/>
      <c r="H171" s="218"/>
      <c r="I171" s="211"/>
    </row>
    <row r="172" spans="2:9" x14ac:dyDescent="0.25">
      <c r="B172" s="201"/>
      <c r="C172" s="202"/>
      <c r="D172" s="200"/>
      <c r="E172" s="203"/>
      <c r="F172" s="216"/>
      <c r="G172" s="217"/>
      <c r="H172" s="219"/>
      <c r="I172" s="220"/>
    </row>
    <row r="173" spans="2:9" x14ac:dyDescent="0.25">
      <c r="B173" s="198"/>
      <c r="C173" s="199"/>
      <c r="D173" s="199"/>
      <c r="E173" s="199"/>
      <c r="F173" s="199"/>
      <c r="G173" s="199"/>
      <c r="H173" s="199"/>
      <c r="I173" s="199"/>
    </row>
    <row r="174" spans="2:9" x14ac:dyDescent="0.25">
      <c r="B174" s="159" t="s">
        <v>297</v>
      </c>
      <c r="C174" s="160" t="s">
        <v>283</v>
      </c>
      <c r="D174" s="161"/>
      <c r="E174" s="161"/>
      <c r="F174" s="161"/>
      <c r="G174" s="159"/>
      <c r="H174" s="159"/>
      <c r="I174" s="162"/>
    </row>
    <row r="175" spans="2:9" ht="15.75" thickBot="1" x14ac:dyDescent="0.3">
      <c r="B175" s="159"/>
      <c r="C175" s="186" t="s">
        <v>217</v>
      </c>
      <c r="D175" s="191"/>
      <c r="E175" s="191"/>
      <c r="F175" s="191"/>
      <c r="G175" s="159"/>
    </row>
    <row r="176" spans="2:9" x14ac:dyDescent="0.25">
      <c r="B176" s="159"/>
      <c r="C176" s="445" t="s">
        <v>284</v>
      </c>
      <c r="D176" s="445"/>
      <c r="E176" s="445"/>
      <c r="F176" s="445"/>
      <c r="G176" s="161"/>
      <c r="H176" s="161"/>
    </row>
    <row r="177" spans="2:9" ht="15.75" thickBot="1" x14ac:dyDescent="0.3">
      <c r="B177" s="159"/>
      <c r="C177" s="446"/>
      <c r="D177" s="446"/>
      <c r="E177" s="446"/>
      <c r="F177" s="446"/>
      <c r="G177" s="179"/>
      <c r="H177" s="164"/>
      <c r="I177" s="193"/>
    </row>
    <row r="178" spans="2:9" x14ac:dyDescent="0.25">
      <c r="B178" s="194" t="s">
        <v>306</v>
      </c>
      <c r="C178" s="434"/>
      <c r="D178" s="435"/>
      <c r="E178" s="435"/>
      <c r="F178" s="436"/>
      <c r="G178" s="225">
        <v>0</v>
      </c>
      <c r="H178" s="209" t="s">
        <v>217</v>
      </c>
      <c r="I178" s="195" t="str">
        <f>IF(H178="Select","0",IF(H178="1-Not Satisfactory",G178*1,IF(H178="2-Needs Improvement",G178*2,IF(H178="3-Satisfactory",G178*3,IF(H178="4-Commendable",G178*4,IF(H178="5-Outstanding",G178*5,0))))))</f>
        <v>0</v>
      </c>
    </row>
    <row r="179" spans="2:9" x14ac:dyDescent="0.25">
      <c r="B179" s="196" t="s">
        <v>307</v>
      </c>
      <c r="C179" s="434"/>
      <c r="D179" s="435"/>
      <c r="E179" s="435"/>
      <c r="F179" s="436"/>
      <c r="G179" s="225">
        <v>0</v>
      </c>
      <c r="H179" s="210" t="s">
        <v>217</v>
      </c>
      <c r="I179" s="195" t="str">
        <f t="shared" ref="I179:I192" si="7">IF(H179="Select","0",IF(H179="1-Not Satisfactory",G179*1,IF(H179="2-Needs Improvement",G179*2,IF(H179="3-Satisfactory",G179*3,IF(H179="4-Commendable",G179*4,IF(H179="5-Outstanding",G179*5,0))))))</f>
        <v>0</v>
      </c>
    </row>
    <row r="180" spans="2:9" x14ac:dyDescent="0.25">
      <c r="B180" s="196" t="s">
        <v>308</v>
      </c>
      <c r="C180" s="434"/>
      <c r="D180" s="435"/>
      <c r="E180" s="435"/>
      <c r="F180" s="436"/>
      <c r="G180" s="225">
        <v>0</v>
      </c>
      <c r="H180" s="210" t="s">
        <v>217</v>
      </c>
      <c r="I180" s="195" t="str">
        <f t="shared" si="7"/>
        <v>0</v>
      </c>
    </row>
    <row r="181" spans="2:9" x14ac:dyDescent="0.25">
      <c r="B181" s="196" t="s">
        <v>309</v>
      </c>
      <c r="C181" s="434"/>
      <c r="D181" s="435"/>
      <c r="E181" s="435"/>
      <c r="F181" s="436"/>
      <c r="G181" s="225">
        <v>0</v>
      </c>
      <c r="H181" s="210" t="s">
        <v>217</v>
      </c>
      <c r="I181" s="195" t="str">
        <f t="shared" si="7"/>
        <v>0</v>
      </c>
    </row>
    <row r="182" spans="2:9" x14ac:dyDescent="0.25">
      <c r="B182" s="196" t="s">
        <v>310</v>
      </c>
      <c r="C182" s="434"/>
      <c r="D182" s="435"/>
      <c r="E182" s="435"/>
      <c r="F182" s="436"/>
      <c r="G182" s="225">
        <v>0</v>
      </c>
      <c r="H182" s="210" t="s">
        <v>217</v>
      </c>
      <c r="I182" s="195" t="str">
        <f t="shared" si="7"/>
        <v>0</v>
      </c>
    </row>
    <row r="183" spans="2:9" x14ac:dyDescent="0.25">
      <c r="B183" s="196" t="s">
        <v>311</v>
      </c>
      <c r="C183" s="434"/>
      <c r="D183" s="435"/>
      <c r="E183" s="435"/>
      <c r="F183" s="436"/>
      <c r="G183" s="225">
        <v>0</v>
      </c>
      <c r="H183" s="210" t="s">
        <v>217</v>
      </c>
      <c r="I183" s="195" t="str">
        <f t="shared" si="7"/>
        <v>0</v>
      </c>
    </row>
    <row r="184" spans="2:9" x14ac:dyDescent="0.25">
      <c r="B184" s="196" t="s">
        <v>312</v>
      </c>
      <c r="C184" s="434"/>
      <c r="D184" s="435"/>
      <c r="E184" s="435"/>
      <c r="F184" s="436"/>
      <c r="G184" s="225">
        <v>0</v>
      </c>
      <c r="H184" s="210" t="s">
        <v>217</v>
      </c>
      <c r="I184" s="195" t="str">
        <f t="shared" si="7"/>
        <v>0</v>
      </c>
    </row>
    <row r="185" spans="2:9" x14ac:dyDescent="0.25">
      <c r="B185" s="196" t="s">
        <v>313</v>
      </c>
      <c r="C185" s="434"/>
      <c r="D185" s="435"/>
      <c r="E185" s="435"/>
      <c r="F185" s="436"/>
      <c r="G185" s="225">
        <v>0</v>
      </c>
      <c r="H185" s="210" t="s">
        <v>217</v>
      </c>
      <c r="I185" s="195" t="str">
        <f t="shared" si="7"/>
        <v>0</v>
      </c>
    </row>
    <row r="186" spans="2:9" x14ac:dyDescent="0.25">
      <c r="B186" s="196" t="s">
        <v>314</v>
      </c>
      <c r="C186" s="434"/>
      <c r="D186" s="435"/>
      <c r="E186" s="435"/>
      <c r="F186" s="436"/>
      <c r="G186" s="225">
        <v>0</v>
      </c>
      <c r="H186" s="210" t="s">
        <v>217</v>
      </c>
      <c r="I186" s="195" t="str">
        <f t="shared" si="7"/>
        <v>0</v>
      </c>
    </row>
    <row r="187" spans="2:9" x14ac:dyDescent="0.25">
      <c r="B187" s="196" t="s">
        <v>315</v>
      </c>
      <c r="C187" s="434"/>
      <c r="D187" s="435"/>
      <c r="E187" s="435"/>
      <c r="F187" s="436"/>
      <c r="G187" s="225">
        <v>0</v>
      </c>
      <c r="H187" s="210" t="s">
        <v>217</v>
      </c>
      <c r="I187" s="195" t="str">
        <f t="shared" si="7"/>
        <v>0</v>
      </c>
    </row>
    <row r="188" spans="2:9" x14ac:dyDescent="0.25">
      <c r="B188" s="196" t="s">
        <v>316</v>
      </c>
      <c r="C188" s="434"/>
      <c r="D188" s="435"/>
      <c r="E188" s="435"/>
      <c r="F188" s="436"/>
      <c r="G188" s="225">
        <v>0</v>
      </c>
      <c r="H188" s="210" t="s">
        <v>217</v>
      </c>
      <c r="I188" s="195" t="str">
        <f t="shared" si="7"/>
        <v>0</v>
      </c>
    </row>
    <row r="189" spans="2:9" x14ac:dyDescent="0.25">
      <c r="B189" s="196" t="s">
        <v>317</v>
      </c>
      <c r="C189" s="434"/>
      <c r="D189" s="435"/>
      <c r="E189" s="435"/>
      <c r="F189" s="436"/>
      <c r="G189" s="225">
        <v>0</v>
      </c>
      <c r="H189" s="210" t="s">
        <v>217</v>
      </c>
      <c r="I189" s="195" t="str">
        <f t="shared" si="7"/>
        <v>0</v>
      </c>
    </row>
    <row r="190" spans="2:9" x14ac:dyDescent="0.25">
      <c r="B190" s="196" t="s">
        <v>318</v>
      </c>
      <c r="C190" s="434"/>
      <c r="D190" s="435"/>
      <c r="E190" s="435"/>
      <c r="F190" s="436"/>
      <c r="G190" s="225">
        <v>0</v>
      </c>
      <c r="H190" s="210" t="s">
        <v>217</v>
      </c>
      <c r="I190" s="195" t="str">
        <f t="shared" si="7"/>
        <v>0</v>
      </c>
    </row>
    <row r="191" spans="2:9" x14ac:dyDescent="0.25">
      <c r="B191" s="196" t="s">
        <v>319</v>
      </c>
      <c r="C191" s="434"/>
      <c r="D191" s="435"/>
      <c r="E191" s="435"/>
      <c r="F191" s="436"/>
      <c r="G191" s="225">
        <v>0</v>
      </c>
      <c r="H191" s="210" t="s">
        <v>217</v>
      </c>
      <c r="I191" s="195" t="str">
        <f t="shared" si="7"/>
        <v>0</v>
      </c>
    </row>
    <row r="192" spans="2:9" ht="15.75" thickBot="1" x14ac:dyDescent="0.3">
      <c r="B192" s="197" t="s">
        <v>320</v>
      </c>
      <c r="C192" s="447"/>
      <c r="D192" s="448"/>
      <c r="E192" s="448"/>
      <c r="F192" s="449"/>
      <c r="G192" s="225">
        <v>0</v>
      </c>
      <c r="H192" s="210" t="s">
        <v>217</v>
      </c>
      <c r="I192" s="195" t="str">
        <f t="shared" si="7"/>
        <v>0</v>
      </c>
    </row>
    <row r="193" spans="2:9" x14ac:dyDescent="0.25">
      <c r="B193" s="198"/>
      <c r="C193" s="199"/>
      <c r="D193" s="200"/>
      <c r="F193" s="189" t="s">
        <v>289</v>
      </c>
      <c r="G193" s="221" t="str">
        <f>IF(SUM(G178:G192)&lt;&gt;100,CONCATENATE(G194," - ","Check Weights to = 100"),SUM(G178:G192))</f>
        <v>0 - Check Weights to = 100</v>
      </c>
      <c r="H193" s="223"/>
      <c r="I193" s="221" t="str">
        <f>IF(G193&lt;&gt;100,"Check Weights to = 100",SUM(I178:I192))</f>
        <v>Check Weights to = 100</v>
      </c>
    </row>
    <row r="194" spans="2:9" ht="15.75" thickBot="1" x14ac:dyDescent="0.3">
      <c r="B194" s="201"/>
      <c r="C194" s="202"/>
      <c r="D194" s="200"/>
      <c r="E194" s="172"/>
      <c r="F194" s="190" t="s">
        <v>290</v>
      </c>
      <c r="G194" s="173">
        <f>SUM(G178:G192)</f>
        <v>0</v>
      </c>
      <c r="H194" s="222">
        <f>IF(G193&lt;&gt;100,0,ROUND(I193/G193,2))</f>
        <v>0</v>
      </c>
    </row>
    <row r="195" spans="2:9" x14ac:dyDescent="0.25">
      <c r="B195" s="201"/>
      <c r="C195" s="202"/>
      <c r="D195" s="200"/>
      <c r="E195" s="203"/>
      <c r="F195" s="216"/>
      <c r="G195" s="217"/>
      <c r="H195" s="218"/>
      <c r="I195" s="211"/>
    </row>
    <row r="196" spans="2:9" x14ac:dyDescent="0.25">
      <c r="B196" s="201"/>
      <c r="C196" s="202"/>
      <c r="D196" s="200"/>
      <c r="E196" s="203"/>
      <c r="F196" s="216"/>
      <c r="G196" s="217"/>
      <c r="H196" s="219"/>
      <c r="I196" s="220"/>
    </row>
    <row r="197" spans="2:9" x14ac:dyDescent="0.25">
      <c r="B197" s="206"/>
      <c r="C197" s="207"/>
      <c r="D197" s="207"/>
      <c r="E197" s="207"/>
      <c r="F197" s="207"/>
      <c r="G197" s="207"/>
      <c r="H197" s="207"/>
      <c r="I197" s="207"/>
    </row>
    <row r="198" spans="2:9" x14ac:dyDescent="0.25">
      <c r="B198" s="159" t="s">
        <v>298</v>
      </c>
      <c r="C198" s="160" t="s">
        <v>283</v>
      </c>
      <c r="D198" s="161"/>
      <c r="E198" s="161"/>
      <c r="F198" s="161"/>
      <c r="G198" s="159"/>
      <c r="H198" s="159"/>
      <c r="I198" s="162"/>
    </row>
    <row r="199" spans="2:9" ht="15.75" thickBot="1" x14ac:dyDescent="0.3">
      <c r="B199" s="159"/>
      <c r="C199" s="186" t="s">
        <v>217</v>
      </c>
      <c r="D199" s="191"/>
      <c r="E199" s="191"/>
      <c r="F199" s="191"/>
      <c r="G199" s="159"/>
    </row>
    <row r="200" spans="2:9" x14ac:dyDescent="0.25">
      <c r="B200" s="159"/>
      <c r="C200" s="445" t="s">
        <v>284</v>
      </c>
      <c r="D200" s="445"/>
      <c r="E200" s="445"/>
      <c r="F200" s="445"/>
      <c r="G200" s="161"/>
      <c r="H200" s="161"/>
    </row>
    <row r="201" spans="2:9" ht="15.75" thickBot="1" x14ac:dyDescent="0.3">
      <c r="B201" s="159"/>
      <c r="C201" s="446"/>
      <c r="D201" s="446"/>
      <c r="E201" s="446"/>
      <c r="F201" s="446"/>
      <c r="G201" s="179"/>
      <c r="H201" s="164"/>
      <c r="I201" s="193"/>
    </row>
    <row r="202" spans="2:9" x14ac:dyDescent="0.25">
      <c r="B202" s="194" t="s">
        <v>306</v>
      </c>
      <c r="C202" s="434"/>
      <c r="D202" s="435"/>
      <c r="E202" s="435"/>
      <c r="F202" s="436"/>
      <c r="G202" s="225">
        <v>0</v>
      </c>
      <c r="H202" s="209" t="s">
        <v>217</v>
      </c>
      <c r="I202" s="195" t="str">
        <f>IF(H202="Select","0",IF(H202="1-Not Satisfactory",G202*1,IF(H202="2-Needs Improvement",G202*2,IF(H202="3-Satisfactory",G202*3,IF(H202="4-Commendable",G202*4,IF(H202="5-Outstanding",G202*5,0))))))</f>
        <v>0</v>
      </c>
    </row>
    <row r="203" spans="2:9" x14ac:dyDescent="0.25">
      <c r="B203" s="196" t="s">
        <v>307</v>
      </c>
      <c r="C203" s="434"/>
      <c r="D203" s="435"/>
      <c r="E203" s="435"/>
      <c r="F203" s="436"/>
      <c r="G203" s="225">
        <v>0</v>
      </c>
      <c r="H203" s="210" t="s">
        <v>217</v>
      </c>
      <c r="I203" s="195" t="str">
        <f t="shared" ref="I203:I216" si="8">IF(H203="Select","0",IF(H203="1-Not Satisfactory",G203*1,IF(H203="2-Needs Improvement",G203*2,IF(H203="3-Satisfactory",G203*3,IF(H203="4-Commendable",G203*4,IF(H203="5-Outstanding",G203*5,0))))))</f>
        <v>0</v>
      </c>
    </row>
    <row r="204" spans="2:9" x14ac:dyDescent="0.25">
      <c r="B204" s="196" t="s">
        <v>308</v>
      </c>
      <c r="C204" s="434"/>
      <c r="D204" s="435"/>
      <c r="E204" s="435"/>
      <c r="F204" s="436"/>
      <c r="G204" s="225">
        <v>0</v>
      </c>
      <c r="H204" s="210" t="s">
        <v>217</v>
      </c>
      <c r="I204" s="195" t="str">
        <f t="shared" si="8"/>
        <v>0</v>
      </c>
    </row>
    <row r="205" spans="2:9" x14ac:dyDescent="0.25">
      <c r="B205" s="196" t="s">
        <v>309</v>
      </c>
      <c r="C205" s="434"/>
      <c r="D205" s="435"/>
      <c r="E205" s="435"/>
      <c r="F205" s="436"/>
      <c r="G205" s="225">
        <v>0</v>
      </c>
      <c r="H205" s="210" t="s">
        <v>217</v>
      </c>
      <c r="I205" s="195" t="str">
        <f t="shared" si="8"/>
        <v>0</v>
      </c>
    </row>
    <row r="206" spans="2:9" x14ac:dyDescent="0.25">
      <c r="B206" s="196" t="s">
        <v>310</v>
      </c>
      <c r="C206" s="434"/>
      <c r="D206" s="435"/>
      <c r="E206" s="435"/>
      <c r="F206" s="436"/>
      <c r="G206" s="225">
        <v>0</v>
      </c>
      <c r="H206" s="210" t="s">
        <v>217</v>
      </c>
      <c r="I206" s="195" t="str">
        <f t="shared" si="8"/>
        <v>0</v>
      </c>
    </row>
    <row r="207" spans="2:9" x14ac:dyDescent="0.25">
      <c r="B207" s="196" t="s">
        <v>311</v>
      </c>
      <c r="C207" s="434"/>
      <c r="D207" s="435"/>
      <c r="E207" s="435"/>
      <c r="F207" s="436"/>
      <c r="G207" s="225">
        <v>0</v>
      </c>
      <c r="H207" s="210" t="s">
        <v>217</v>
      </c>
      <c r="I207" s="195" t="str">
        <f t="shared" si="8"/>
        <v>0</v>
      </c>
    </row>
    <row r="208" spans="2:9" x14ac:dyDescent="0.25">
      <c r="B208" s="196" t="s">
        <v>312</v>
      </c>
      <c r="C208" s="434"/>
      <c r="D208" s="435"/>
      <c r="E208" s="435"/>
      <c r="F208" s="436"/>
      <c r="G208" s="225">
        <v>0</v>
      </c>
      <c r="H208" s="210" t="s">
        <v>217</v>
      </c>
      <c r="I208" s="195" t="str">
        <f t="shared" si="8"/>
        <v>0</v>
      </c>
    </row>
    <row r="209" spans="2:9" x14ac:dyDescent="0.25">
      <c r="B209" s="196" t="s">
        <v>313</v>
      </c>
      <c r="C209" s="434"/>
      <c r="D209" s="435"/>
      <c r="E209" s="435"/>
      <c r="F209" s="436"/>
      <c r="G209" s="225">
        <v>0</v>
      </c>
      <c r="H209" s="210" t="s">
        <v>217</v>
      </c>
      <c r="I209" s="195" t="str">
        <f t="shared" si="8"/>
        <v>0</v>
      </c>
    </row>
    <row r="210" spans="2:9" x14ac:dyDescent="0.25">
      <c r="B210" s="196" t="s">
        <v>314</v>
      </c>
      <c r="C210" s="434"/>
      <c r="D210" s="435"/>
      <c r="E210" s="435"/>
      <c r="F210" s="436"/>
      <c r="G210" s="225">
        <v>0</v>
      </c>
      <c r="H210" s="210" t="s">
        <v>217</v>
      </c>
      <c r="I210" s="195" t="str">
        <f t="shared" si="8"/>
        <v>0</v>
      </c>
    </row>
    <row r="211" spans="2:9" x14ac:dyDescent="0.25">
      <c r="B211" s="196" t="s">
        <v>315</v>
      </c>
      <c r="C211" s="434"/>
      <c r="D211" s="435"/>
      <c r="E211" s="435"/>
      <c r="F211" s="436"/>
      <c r="G211" s="225">
        <v>0</v>
      </c>
      <c r="H211" s="210" t="s">
        <v>217</v>
      </c>
      <c r="I211" s="195" t="str">
        <f t="shared" si="8"/>
        <v>0</v>
      </c>
    </row>
    <row r="212" spans="2:9" x14ac:dyDescent="0.25">
      <c r="B212" s="196" t="s">
        <v>316</v>
      </c>
      <c r="C212" s="434"/>
      <c r="D212" s="435"/>
      <c r="E212" s="435"/>
      <c r="F212" s="436"/>
      <c r="G212" s="225">
        <v>0</v>
      </c>
      <c r="H212" s="210" t="s">
        <v>217</v>
      </c>
      <c r="I212" s="195" t="str">
        <f t="shared" si="8"/>
        <v>0</v>
      </c>
    </row>
    <row r="213" spans="2:9" x14ac:dyDescent="0.25">
      <c r="B213" s="196" t="s">
        <v>317</v>
      </c>
      <c r="C213" s="434"/>
      <c r="D213" s="435"/>
      <c r="E213" s="435"/>
      <c r="F213" s="436"/>
      <c r="G213" s="225">
        <v>0</v>
      </c>
      <c r="H213" s="210" t="s">
        <v>217</v>
      </c>
      <c r="I213" s="195" t="str">
        <f t="shared" si="8"/>
        <v>0</v>
      </c>
    </row>
    <row r="214" spans="2:9" x14ac:dyDescent="0.25">
      <c r="B214" s="196" t="s">
        <v>318</v>
      </c>
      <c r="C214" s="434"/>
      <c r="D214" s="435"/>
      <c r="E214" s="435"/>
      <c r="F214" s="436"/>
      <c r="G214" s="225">
        <v>0</v>
      </c>
      <c r="H214" s="210" t="s">
        <v>217</v>
      </c>
      <c r="I214" s="195" t="str">
        <f t="shared" si="8"/>
        <v>0</v>
      </c>
    </row>
    <row r="215" spans="2:9" x14ac:dyDescent="0.25">
      <c r="B215" s="196" t="s">
        <v>319</v>
      </c>
      <c r="C215" s="434"/>
      <c r="D215" s="435"/>
      <c r="E215" s="435"/>
      <c r="F215" s="436"/>
      <c r="G215" s="225">
        <v>0</v>
      </c>
      <c r="H215" s="210" t="s">
        <v>217</v>
      </c>
      <c r="I215" s="195" t="str">
        <f t="shared" si="8"/>
        <v>0</v>
      </c>
    </row>
    <row r="216" spans="2:9" ht="15.75" thickBot="1" x14ac:dyDescent="0.3">
      <c r="B216" s="197" t="s">
        <v>320</v>
      </c>
      <c r="C216" s="447"/>
      <c r="D216" s="448"/>
      <c r="E216" s="448"/>
      <c r="F216" s="449"/>
      <c r="G216" s="225">
        <v>0</v>
      </c>
      <c r="H216" s="210" t="s">
        <v>217</v>
      </c>
      <c r="I216" s="195" t="str">
        <f t="shared" si="8"/>
        <v>0</v>
      </c>
    </row>
    <row r="217" spans="2:9" x14ac:dyDescent="0.25">
      <c r="B217" s="198"/>
      <c r="C217" s="199"/>
      <c r="D217" s="200"/>
      <c r="F217" s="189" t="s">
        <v>289</v>
      </c>
      <c r="G217" s="221" t="str">
        <f>IF(SUM(G202:G216)&lt;&gt;100,CONCATENATE(G218," - ","Check Weights to = 100"),SUM(G202:G216))</f>
        <v>0 - Check Weights to = 100</v>
      </c>
      <c r="H217" s="223"/>
      <c r="I217" s="221" t="str">
        <f>IF(G217&lt;&gt;100,"Check Weights to = 100",SUM(I202:I216))</f>
        <v>Check Weights to = 100</v>
      </c>
    </row>
    <row r="218" spans="2:9" ht="15.75" thickBot="1" x14ac:dyDescent="0.3">
      <c r="B218" s="201"/>
      <c r="C218" s="202"/>
      <c r="D218" s="200"/>
      <c r="E218" s="172"/>
      <c r="F218" s="190" t="s">
        <v>290</v>
      </c>
      <c r="G218" s="173">
        <f>SUM(G202:G216)</f>
        <v>0</v>
      </c>
      <c r="H218" s="222">
        <f>IF(G217&lt;&gt;100,0,ROUND(I217/G217,2))</f>
        <v>0</v>
      </c>
    </row>
    <row r="219" spans="2:9" x14ac:dyDescent="0.25">
      <c r="B219" s="201"/>
      <c r="C219" s="202"/>
      <c r="D219" s="200"/>
      <c r="E219" s="203"/>
      <c r="F219" s="216"/>
      <c r="G219" s="217"/>
      <c r="H219" s="218"/>
      <c r="I219" s="211"/>
    </row>
    <row r="220" spans="2:9" x14ac:dyDescent="0.25">
      <c r="B220" s="201"/>
      <c r="C220" s="202"/>
      <c r="D220" s="200"/>
      <c r="E220" s="203"/>
      <c r="F220" s="216"/>
      <c r="G220" s="217"/>
      <c r="H220" s="219"/>
      <c r="I220" s="220"/>
    </row>
    <row r="221" spans="2:9" x14ac:dyDescent="0.25">
      <c r="B221" s="198"/>
      <c r="C221" s="199"/>
      <c r="D221" s="199"/>
      <c r="E221" s="199"/>
      <c r="F221" s="199"/>
      <c r="G221" s="199"/>
      <c r="H221" s="199"/>
      <c r="I221" s="199"/>
    </row>
    <row r="222" spans="2:9" x14ac:dyDescent="0.25">
      <c r="B222" s="159" t="s">
        <v>299</v>
      </c>
      <c r="C222" s="160" t="s">
        <v>283</v>
      </c>
      <c r="D222" s="161"/>
      <c r="E222" s="161"/>
      <c r="F222" s="161"/>
      <c r="G222" s="159"/>
      <c r="H222" s="159"/>
      <c r="I222" s="162"/>
    </row>
    <row r="223" spans="2:9" ht="15.75" thickBot="1" x14ac:dyDescent="0.3">
      <c r="B223" s="159"/>
      <c r="C223" s="186" t="s">
        <v>217</v>
      </c>
      <c r="D223" s="191"/>
      <c r="E223" s="191"/>
      <c r="F223" s="191"/>
      <c r="G223" s="159"/>
    </row>
    <row r="224" spans="2:9" x14ac:dyDescent="0.25">
      <c r="B224" s="159"/>
      <c r="C224" s="445" t="s">
        <v>284</v>
      </c>
      <c r="D224" s="445"/>
      <c r="E224" s="445"/>
      <c r="F224" s="445"/>
      <c r="G224" s="161"/>
      <c r="H224" s="161"/>
    </row>
    <row r="225" spans="2:9" ht="15.75" thickBot="1" x14ac:dyDescent="0.3">
      <c r="B225" s="159"/>
      <c r="C225" s="446"/>
      <c r="D225" s="446"/>
      <c r="E225" s="446"/>
      <c r="F225" s="446"/>
      <c r="G225" s="179"/>
      <c r="H225" s="164"/>
      <c r="I225" s="193"/>
    </row>
    <row r="226" spans="2:9" x14ac:dyDescent="0.25">
      <c r="B226" s="194" t="s">
        <v>306</v>
      </c>
      <c r="C226" s="434"/>
      <c r="D226" s="435"/>
      <c r="E226" s="435"/>
      <c r="F226" s="436"/>
      <c r="G226" s="225">
        <v>0</v>
      </c>
      <c r="H226" s="209" t="s">
        <v>217</v>
      </c>
      <c r="I226" s="195" t="str">
        <f>IF(H226="Select","0",IF(H226="1-Not Satisfactory",G226*1,IF(H226="2-Needs Improvement",G226*2,IF(H226="3-Satisfactory",G226*3,IF(H226="4-Commendable",G226*4,IF(H226="5-Outstanding",G226*5,0))))))</f>
        <v>0</v>
      </c>
    </row>
    <row r="227" spans="2:9" x14ac:dyDescent="0.25">
      <c r="B227" s="196" t="s">
        <v>307</v>
      </c>
      <c r="C227" s="434"/>
      <c r="D227" s="435"/>
      <c r="E227" s="435"/>
      <c r="F227" s="436"/>
      <c r="G227" s="225">
        <v>0</v>
      </c>
      <c r="H227" s="210" t="s">
        <v>217</v>
      </c>
      <c r="I227" s="195" t="str">
        <f t="shared" ref="I227:I240" si="9">IF(H227="Select","0",IF(H227="1-Not Satisfactory",G227*1,IF(H227="2-Needs Improvement",G227*2,IF(H227="3-Satisfactory",G227*3,IF(H227="4-Commendable",G227*4,IF(H227="5-Outstanding",G227*5,0))))))</f>
        <v>0</v>
      </c>
    </row>
    <row r="228" spans="2:9" x14ac:dyDescent="0.25">
      <c r="B228" s="196" t="s">
        <v>308</v>
      </c>
      <c r="C228" s="434"/>
      <c r="D228" s="435"/>
      <c r="E228" s="435"/>
      <c r="F228" s="436"/>
      <c r="G228" s="225">
        <v>0</v>
      </c>
      <c r="H228" s="210" t="s">
        <v>217</v>
      </c>
      <c r="I228" s="195" t="str">
        <f t="shared" si="9"/>
        <v>0</v>
      </c>
    </row>
    <row r="229" spans="2:9" x14ac:dyDescent="0.25">
      <c r="B229" s="196" t="s">
        <v>309</v>
      </c>
      <c r="C229" s="434"/>
      <c r="D229" s="435"/>
      <c r="E229" s="435"/>
      <c r="F229" s="436"/>
      <c r="G229" s="225">
        <v>0</v>
      </c>
      <c r="H229" s="210" t="s">
        <v>217</v>
      </c>
      <c r="I229" s="195" t="str">
        <f t="shared" si="9"/>
        <v>0</v>
      </c>
    </row>
    <row r="230" spans="2:9" x14ac:dyDescent="0.25">
      <c r="B230" s="196" t="s">
        <v>310</v>
      </c>
      <c r="C230" s="434"/>
      <c r="D230" s="435"/>
      <c r="E230" s="435"/>
      <c r="F230" s="436"/>
      <c r="G230" s="225">
        <v>0</v>
      </c>
      <c r="H230" s="210" t="s">
        <v>217</v>
      </c>
      <c r="I230" s="195" t="str">
        <f t="shared" si="9"/>
        <v>0</v>
      </c>
    </row>
    <row r="231" spans="2:9" x14ac:dyDescent="0.25">
      <c r="B231" s="196" t="s">
        <v>311</v>
      </c>
      <c r="C231" s="434"/>
      <c r="D231" s="435"/>
      <c r="E231" s="435"/>
      <c r="F231" s="436"/>
      <c r="G231" s="225">
        <v>0</v>
      </c>
      <c r="H231" s="210" t="s">
        <v>217</v>
      </c>
      <c r="I231" s="195" t="str">
        <f t="shared" si="9"/>
        <v>0</v>
      </c>
    </row>
    <row r="232" spans="2:9" x14ac:dyDescent="0.25">
      <c r="B232" s="196" t="s">
        <v>312</v>
      </c>
      <c r="C232" s="434"/>
      <c r="D232" s="435"/>
      <c r="E232" s="435"/>
      <c r="F232" s="436"/>
      <c r="G232" s="225">
        <v>0</v>
      </c>
      <c r="H232" s="210" t="s">
        <v>217</v>
      </c>
      <c r="I232" s="195" t="str">
        <f t="shared" si="9"/>
        <v>0</v>
      </c>
    </row>
    <row r="233" spans="2:9" x14ac:dyDescent="0.25">
      <c r="B233" s="196" t="s">
        <v>313</v>
      </c>
      <c r="C233" s="434"/>
      <c r="D233" s="435"/>
      <c r="E233" s="435"/>
      <c r="F233" s="436"/>
      <c r="G233" s="225">
        <v>0</v>
      </c>
      <c r="H233" s="210" t="s">
        <v>217</v>
      </c>
      <c r="I233" s="195" t="str">
        <f t="shared" si="9"/>
        <v>0</v>
      </c>
    </row>
    <row r="234" spans="2:9" x14ac:dyDescent="0.25">
      <c r="B234" s="196" t="s">
        <v>314</v>
      </c>
      <c r="C234" s="434"/>
      <c r="D234" s="435"/>
      <c r="E234" s="435"/>
      <c r="F234" s="436"/>
      <c r="G234" s="225">
        <v>0</v>
      </c>
      <c r="H234" s="210" t="s">
        <v>217</v>
      </c>
      <c r="I234" s="195" t="str">
        <f t="shared" si="9"/>
        <v>0</v>
      </c>
    </row>
    <row r="235" spans="2:9" x14ac:dyDescent="0.25">
      <c r="B235" s="196" t="s">
        <v>315</v>
      </c>
      <c r="C235" s="434"/>
      <c r="D235" s="435"/>
      <c r="E235" s="435"/>
      <c r="F235" s="436"/>
      <c r="G235" s="225">
        <v>0</v>
      </c>
      <c r="H235" s="210" t="s">
        <v>217</v>
      </c>
      <c r="I235" s="195" t="str">
        <f t="shared" si="9"/>
        <v>0</v>
      </c>
    </row>
    <row r="236" spans="2:9" x14ac:dyDescent="0.25">
      <c r="B236" s="196" t="s">
        <v>316</v>
      </c>
      <c r="C236" s="434"/>
      <c r="D236" s="435"/>
      <c r="E236" s="435"/>
      <c r="F236" s="436"/>
      <c r="G236" s="225">
        <v>0</v>
      </c>
      <c r="H236" s="210" t="s">
        <v>217</v>
      </c>
      <c r="I236" s="195" t="str">
        <f t="shared" si="9"/>
        <v>0</v>
      </c>
    </row>
    <row r="237" spans="2:9" x14ac:dyDescent="0.25">
      <c r="B237" s="196" t="s">
        <v>317</v>
      </c>
      <c r="C237" s="434"/>
      <c r="D237" s="435"/>
      <c r="E237" s="435"/>
      <c r="F237" s="436"/>
      <c r="G237" s="225">
        <v>0</v>
      </c>
      <c r="H237" s="210" t="s">
        <v>217</v>
      </c>
      <c r="I237" s="195" t="str">
        <f t="shared" si="9"/>
        <v>0</v>
      </c>
    </row>
    <row r="238" spans="2:9" x14ac:dyDescent="0.25">
      <c r="B238" s="196" t="s">
        <v>318</v>
      </c>
      <c r="C238" s="434"/>
      <c r="D238" s="435"/>
      <c r="E238" s="435"/>
      <c r="F238" s="436"/>
      <c r="G238" s="225">
        <v>0</v>
      </c>
      <c r="H238" s="210" t="s">
        <v>217</v>
      </c>
      <c r="I238" s="195" t="str">
        <f t="shared" si="9"/>
        <v>0</v>
      </c>
    </row>
    <row r="239" spans="2:9" x14ac:dyDescent="0.25">
      <c r="B239" s="196" t="s">
        <v>319</v>
      </c>
      <c r="C239" s="434"/>
      <c r="D239" s="435"/>
      <c r="E239" s="435"/>
      <c r="F239" s="436"/>
      <c r="G239" s="225">
        <v>0</v>
      </c>
      <c r="H239" s="210" t="s">
        <v>217</v>
      </c>
      <c r="I239" s="195" t="str">
        <f t="shared" si="9"/>
        <v>0</v>
      </c>
    </row>
    <row r="240" spans="2:9" ht="15.75" thickBot="1" x14ac:dyDescent="0.3">
      <c r="B240" s="197" t="s">
        <v>320</v>
      </c>
      <c r="C240" s="447"/>
      <c r="D240" s="448"/>
      <c r="E240" s="448"/>
      <c r="F240" s="449"/>
      <c r="G240" s="225">
        <v>0</v>
      </c>
      <c r="H240" s="210" t="s">
        <v>217</v>
      </c>
      <c r="I240" s="195" t="str">
        <f t="shared" si="9"/>
        <v>0</v>
      </c>
    </row>
    <row r="241" spans="2:9" x14ac:dyDescent="0.25">
      <c r="B241" s="198"/>
      <c r="C241" s="199"/>
      <c r="D241" s="200"/>
      <c r="F241" s="189" t="s">
        <v>289</v>
      </c>
      <c r="G241" s="221" t="str">
        <f>IF(SUM(G226:G240)&lt;&gt;100,CONCATENATE(G242," - ","Check Weights to = 100"),SUM(G226:G240))</f>
        <v>0 - Check Weights to = 100</v>
      </c>
      <c r="H241" s="223"/>
      <c r="I241" s="221" t="str">
        <f>IF(G241&lt;&gt;100,"Check Weights to = 100",SUM(I226:I240))</f>
        <v>Check Weights to = 100</v>
      </c>
    </row>
    <row r="242" spans="2:9" ht="15.75" thickBot="1" x14ac:dyDescent="0.3">
      <c r="B242" s="201"/>
      <c r="C242" s="202"/>
      <c r="D242" s="200"/>
      <c r="E242" s="172"/>
      <c r="F242" s="190" t="s">
        <v>290</v>
      </c>
      <c r="G242" s="173">
        <f>SUM(G226:G240)</f>
        <v>0</v>
      </c>
      <c r="H242" s="222">
        <f>IF(G241&lt;&gt;100,0,ROUND(I241/G241,2))</f>
        <v>0</v>
      </c>
    </row>
    <row r="243" spans="2:9" x14ac:dyDescent="0.25">
      <c r="B243" s="201"/>
      <c r="C243" s="202"/>
      <c r="D243" s="200"/>
      <c r="E243" s="203"/>
      <c r="F243" s="216"/>
      <c r="G243" s="217"/>
      <c r="H243" s="218"/>
      <c r="I243" s="211"/>
    </row>
    <row r="244" spans="2:9" x14ac:dyDescent="0.25">
      <c r="B244" s="201"/>
      <c r="C244" s="202"/>
      <c r="D244" s="200"/>
      <c r="E244" s="203"/>
      <c r="F244" s="216"/>
      <c r="G244" s="217"/>
      <c r="H244" s="219"/>
      <c r="I244" s="220"/>
    </row>
    <row r="245" spans="2:9" x14ac:dyDescent="0.25">
      <c r="B245" s="198"/>
      <c r="C245" s="199"/>
      <c r="D245" s="199"/>
      <c r="E245" s="199"/>
      <c r="F245" s="199"/>
      <c r="G245" s="199"/>
      <c r="H245" s="199"/>
      <c r="I245" s="199"/>
    </row>
    <row r="246" spans="2:9" x14ac:dyDescent="0.25">
      <c r="B246" s="159" t="s">
        <v>300</v>
      </c>
      <c r="C246" s="160" t="s">
        <v>283</v>
      </c>
      <c r="D246" s="161"/>
      <c r="E246" s="161"/>
      <c r="F246" s="161"/>
      <c r="G246" s="159"/>
      <c r="H246" s="159"/>
      <c r="I246" s="162"/>
    </row>
    <row r="247" spans="2:9" ht="15.75" thickBot="1" x14ac:dyDescent="0.3">
      <c r="B247" s="159"/>
      <c r="C247" s="186" t="s">
        <v>217</v>
      </c>
      <c r="D247" s="191"/>
      <c r="E247" s="191"/>
      <c r="F247" s="191"/>
      <c r="G247" s="159"/>
    </row>
    <row r="248" spans="2:9" x14ac:dyDescent="0.25">
      <c r="B248" s="159"/>
      <c r="C248" s="445" t="s">
        <v>284</v>
      </c>
      <c r="D248" s="445"/>
      <c r="E248" s="445"/>
      <c r="F248" s="445"/>
      <c r="G248" s="161"/>
      <c r="H248" s="161"/>
    </row>
    <row r="249" spans="2:9" ht="15.75" thickBot="1" x14ac:dyDescent="0.3">
      <c r="B249" s="159"/>
      <c r="C249" s="446"/>
      <c r="D249" s="446"/>
      <c r="E249" s="446"/>
      <c r="F249" s="446"/>
      <c r="G249" s="179"/>
      <c r="H249" s="164"/>
      <c r="I249" s="193"/>
    </row>
    <row r="250" spans="2:9" x14ac:dyDescent="0.25">
      <c r="B250" s="194" t="s">
        <v>306</v>
      </c>
      <c r="C250" s="434"/>
      <c r="D250" s="435"/>
      <c r="E250" s="435"/>
      <c r="F250" s="436"/>
      <c r="G250" s="225">
        <v>0</v>
      </c>
      <c r="H250" s="209" t="s">
        <v>217</v>
      </c>
      <c r="I250" s="195" t="str">
        <f>IF(H250="Select","0",IF(H250="1-Not Satisfactory",G250*1,IF(H250="2-Needs Improvement",G250*2,IF(H250="3-Satisfactory",G250*3,IF(H250="4-Commendable",G250*4,IF(H250="5-Outstanding",G250*5,0))))))</f>
        <v>0</v>
      </c>
    </row>
    <row r="251" spans="2:9" x14ac:dyDescent="0.25">
      <c r="B251" s="196" t="s">
        <v>307</v>
      </c>
      <c r="C251" s="434"/>
      <c r="D251" s="435"/>
      <c r="E251" s="435"/>
      <c r="F251" s="436"/>
      <c r="G251" s="225">
        <v>0</v>
      </c>
      <c r="H251" s="210" t="s">
        <v>217</v>
      </c>
      <c r="I251" s="195" t="str">
        <f t="shared" ref="I251:I264" si="10">IF(H251="Select","0",IF(H251="1-Not Satisfactory",G251*1,IF(H251="2-Needs Improvement",G251*2,IF(H251="3-Satisfactory",G251*3,IF(H251="4-Commendable",G251*4,IF(H251="5-Outstanding",G251*5,0))))))</f>
        <v>0</v>
      </c>
    </row>
    <row r="252" spans="2:9" x14ac:dyDescent="0.25">
      <c r="B252" s="196" t="s">
        <v>308</v>
      </c>
      <c r="C252" s="434"/>
      <c r="D252" s="435"/>
      <c r="E252" s="435"/>
      <c r="F252" s="436"/>
      <c r="G252" s="225">
        <v>0</v>
      </c>
      <c r="H252" s="210" t="s">
        <v>217</v>
      </c>
      <c r="I252" s="195" t="str">
        <f t="shared" si="10"/>
        <v>0</v>
      </c>
    </row>
    <row r="253" spans="2:9" x14ac:dyDescent="0.25">
      <c r="B253" s="196" t="s">
        <v>309</v>
      </c>
      <c r="C253" s="434"/>
      <c r="D253" s="435"/>
      <c r="E253" s="435"/>
      <c r="F253" s="436"/>
      <c r="G253" s="225">
        <v>0</v>
      </c>
      <c r="H253" s="210" t="s">
        <v>217</v>
      </c>
      <c r="I253" s="195" t="str">
        <f t="shared" si="10"/>
        <v>0</v>
      </c>
    </row>
    <row r="254" spans="2:9" x14ac:dyDescent="0.25">
      <c r="B254" s="196" t="s">
        <v>310</v>
      </c>
      <c r="C254" s="434"/>
      <c r="D254" s="435"/>
      <c r="E254" s="435"/>
      <c r="F254" s="436"/>
      <c r="G254" s="225">
        <v>0</v>
      </c>
      <c r="H254" s="210" t="s">
        <v>217</v>
      </c>
      <c r="I254" s="195" t="str">
        <f t="shared" si="10"/>
        <v>0</v>
      </c>
    </row>
    <row r="255" spans="2:9" x14ac:dyDescent="0.25">
      <c r="B255" s="196" t="s">
        <v>311</v>
      </c>
      <c r="C255" s="434"/>
      <c r="D255" s="435"/>
      <c r="E255" s="435"/>
      <c r="F255" s="436"/>
      <c r="G255" s="225">
        <v>0</v>
      </c>
      <c r="H255" s="210" t="s">
        <v>217</v>
      </c>
      <c r="I255" s="195" t="str">
        <f t="shared" si="10"/>
        <v>0</v>
      </c>
    </row>
    <row r="256" spans="2:9" x14ac:dyDescent="0.25">
      <c r="B256" s="196" t="s">
        <v>312</v>
      </c>
      <c r="C256" s="434"/>
      <c r="D256" s="435"/>
      <c r="E256" s="435"/>
      <c r="F256" s="436"/>
      <c r="G256" s="225">
        <v>0</v>
      </c>
      <c r="H256" s="210" t="s">
        <v>217</v>
      </c>
      <c r="I256" s="195" t="str">
        <f t="shared" si="10"/>
        <v>0</v>
      </c>
    </row>
    <row r="257" spans="2:9" x14ac:dyDescent="0.25">
      <c r="B257" s="196" t="s">
        <v>313</v>
      </c>
      <c r="C257" s="434"/>
      <c r="D257" s="435"/>
      <c r="E257" s="435"/>
      <c r="F257" s="436"/>
      <c r="G257" s="225">
        <v>0</v>
      </c>
      <c r="H257" s="210" t="s">
        <v>217</v>
      </c>
      <c r="I257" s="195" t="str">
        <f t="shared" si="10"/>
        <v>0</v>
      </c>
    </row>
    <row r="258" spans="2:9" x14ac:dyDescent="0.25">
      <c r="B258" s="196" t="s">
        <v>314</v>
      </c>
      <c r="C258" s="434"/>
      <c r="D258" s="435"/>
      <c r="E258" s="435"/>
      <c r="F258" s="436"/>
      <c r="G258" s="225">
        <v>0</v>
      </c>
      <c r="H258" s="210" t="s">
        <v>217</v>
      </c>
      <c r="I258" s="195" t="str">
        <f t="shared" si="10"/>
        <v>0</v>
      </c>
    </row>
    <row r="259" spans="2:9" x14ac:dyDescent="0.25">
      <c r="B259" s="196" t="s">
        <v>315</v>
      </c>
      <c r="C259" s="434"/>
      <c r="D259" s="435"/>
      <c r="E259" s="435"/>
      <c r="F259" s="436"/>
      <c r="G259" s="225">
        <v>0</v>
      </c>
      <c r="H259" s="210" t="s">
        <v>217</v>
      </c>
      <c r="I259" s="195" t="str">
        <f t="shared" si="10"/>
        <v>0</v>
      </c>
    </row>
    <row r="260" spans="2:9" x14ac:dyDescent="0.25">
      <c r="B260" s="196" t="s">
        <v>316</v>
      </c>
      <c r="C260" s="434"/>
      <c r="D260" s="435"/>
      <c r="E260" s="435"/>
      <c r="F260" s="436"/>
      <c r="G260" s="225">
        <v>0</v>
      </c>
      <c r="H260" s="210" t="s">
        <v>217</v>
      </c>
      <c r="I260" s="195" t="str">
        <f t="shared" si="10"/>
        <v>0</v>
      </c>
    </row>
    <row r="261" spans="2:9" x14ac:dyDescent="0.25">
      <c r="B261" s="196" t="s">
        <v>317</v>
      </c>
      <c r="C261" s="434"/>
      <c r="D261" s="435"/>
      <c r="E261" s="435"/>
      <c r="F261" s="436"/>
      <c r="G261" s="225">
        <v>0</v>
      </c>
      <c r="H261" s="210" t="s">
        <v>217</v>
      </c>
      <c r="I261" s="195" t="str">
        <f t="shared" si="10"/>
        <v>0</v>
      </c>
    </row>
    <row r="262" spans="2:9" x14ac:dyDescent="0.25">
      <c r="B262" s="196" t="s">
        <v>318</v>
      </c>
      <c r="C262" s="434"/>
      <c r="D262" s="435"/>
      <c r="E262" s="435"/>
      <c r="F262" s="436"/>
      <c r="G262" s="225">
        <v>0</v>
      </c>
      <c r="H262" s="210" t="s">
        <v>217</v>
      </c>
      <c r="I262" s="195" t="str">
        <f t="shared" si="10"/>
        <v>0</v>
      </c>
    </row>
    <row r="263" spans="2:9" x14ac:dyDescent="0.25">
      <c r="B263" s="196" t="s">
        <v>319</v>
      </c>
      <c r="C263" s="434"/>
      <c r="D263" s="435"/>
      <c r="E263" s="435"/>
      <c r="F263" s="436"/>
      <c r="G263" s="225">
        <v>0</v>
      </c>
      <c r="H263" s="210" t="s">
        <v>217</v>
      </c>
      <c r="I263" s="195" t="str">
        <f t="shared" si="10"/>
        <v>0</v>
      </c>
    </row>
    <row r="264" spans="2:9" ht="15.75" thickBot="1" x14ac:dyDescent="0.3">
      <c r="B264" s="197" t="s">
        <v>320</v>
      </c>
      <c r="C264" s="447"/>
      <c r="D264" s="448"/>
      <c r="E264" s="448"/>
      <c r="F264" s="449"/>
      <c r="G264" s="225">
        <v>0</v>
      </c>
      <c r="H264" s="210" t="s">
        <v>217</v>
      </c>
      <c r="I264" s="195" t="str">
        <f t="shared" si="10"/>
        <v>0</v>
      </c>
    </row>
    <row r="265" spans="2:9" x14ac:dyDescent="0.25">
      <c r="B265" s="198"/>
      <c r="C265" s="199"/>
      <c r="D265" s="200"/>
      <c r="F265" s="189" t="s">
        <v>289</v>
      </c>
      <c r="G265" s="221" t="str">
        <f>IF(SUM(G250:G264)&lt;&gt;100,CONCATENATE(G266," - ","Check Weights to = 100"),SUM(G250:G264))</f>
        <v>0 - Check Weights to = 100</v>
      </c>
      <c r="H265" s="223"/>
      <c r="I265" s="221" t="str">
        <f>IF(G265&lt;&gt;100,"Check Weights to = 100",SUM(I250:I264))</f>
        <v>Check Weights to = 100</v>
      </c>
    </row>
    <row r="266" spans="2:9" ht="15.75" thickBot="1" x14ac:dyDescent="0.3">
      <c r="B266" s="201"/>
      <c r="C266" s="202"/>
      <c r="D266" s="200"/>
      <c r="E266" s="172"/>
      <c r="F266" s="190" t="s">
        <v>290</v>
      </c>
      <c r="G266" s="173">
        <f>SUM(G250:G264)</f>
        <v>0</v>
      </c>
      <c r="H266" s="222">
        <f>IF(G265&lt;&gt;100,0,ROUND(I265/G265,2))</f>
        <v>0</v>
      </c>
    </row>
    <row r="267" spans="2:9" x14ac:dyDescent="0.25">
      <c r="B267" s="201"/>
      <c r="C267" s="202"/>
      <c r="D267" s="200"/>
      <c r="E267" s="203"/>
      <c r="F267" s="216"/>
      <c r="G267" s="217"/>
      <c r="H267" s="218"/>
      <c r="I267" s="211"/>
    </row>
    <row r="268" spans="2:9" x14ac:dyDescent="0.25">
      <c r="B268" s="201"/>
      <c r="C268" s="202"/>
      <c r="D268" s="200"/>
      <c r="E268" s="203"/>
      <c r="F268" s="216"/>
      <c r="G268" s="217"/>
      <c r="H268" s="219"/>
      <c r="I268" s="220"/>
    </row>
    <row r="269" spans="2:9" x14ac:dyDescent="0.25">
      <c r="B269" s="198"/>
      <c r="C269" s="199"/>
      <c r="D269" s="199"/>
      <c r="E269" s="199"/>
      <c r="F269" s="199"/>
      <c r="G269" s="199"/>
      <c r="H269" s="199"/>
      <c r="I269" s="199"/>
    </row>
    <row r="270" spans="2:9" x14ac:dyDescent="0.25">
      <c r="B270" s="159" t="s">
        <v>301</v>
      </c>
      <c r="C270" s="160" t="s">
        <v>283</v>
      </c>
      <c r="D270" s="161"/>
      <c r="E270" s="161"/>
      <c r="F270" s="161"/>
      <c r="G270" s="159"/>
      <c r="H270" s="159"/>
      <c r="I270" s="162"/>
    </row>
    <row r="271" spans="2:9" ht="15.75" thickBot="1" x14ac:dyDescent="0.3">
      <c r="B271" s="159"/>
      <c r="C271" s="186" t="s">
        <v>217</v>
      </c>
      <c r="D271" s="191"/>
      <c r="E271" s="191"/>
      <c r="F271" s="191"/>
      <c r="G271" s="159"/>
    </row>
    <row r="272" spans="2:9" x14ac:dyDescent="0.25">
      <c r="B272" s="159"/>
      <c r="C272" s="445" t="s">
        <v>284</v>
      </c>
      <c r="D272" s="445"/>
      <c r="E272" s="445"/>
      <c r="F272" s="445"/>
      <c r="G272" s="161"/>
      <c r="H272" s="161"/>
    </row>
    <row r="273" spans="2:9" ht="15.75" thickBot="1" x14ac:dyDescent="0.3">
      <c r="B273" s="159"/>
      <c r="C273" s="446"/>
      <c r="D273" s="446"/>
      <c r="E273" s="446"/>
      <c r="F273" s="446"/>
      <c r="G273" s="179"/>
      <c r="H273" s="164"/>
      <c r="I273" s="193"/>
    </row>
    <row r="274" spans="2:9" x14ac:dyDescent="0.25">
      <c r="B274" s="194" t="s">
        <v>306</v>
      </c>
      <c r="C274" s="434"/>
      <c r="D274" s="435"/>
      <c r="E274" s="435"/>
      <c r="F274" s="436"/>
      <c r="G274" s="225">
        <v>0</v>
      </c>
      <c r="H274" s="209" t="s">
        <v>217</v>
      </c>
      <c r="I274" s="195" t="str">
        <f>IF(H274="Select","0",IF(H274="1-Not Satisfactory",G274*1,IF(H274="2-Needs Improvement",G274*2,IF(H274="3-Satisfactory",G274*3,IF(H274="4-Commendable",G274*4,IF(H274="5-Outstanding",G274*5,0))))))</f>
        <v>0</v>
      </c>
    </row>
    <row r="275" spans="2:9" x14ac:dyDescent="0.25">
      <c r="B275" s="196" t="s">
        <v>307</v>
      </c>
      <c r="C275" s="434"/>
      <c r="D275" s="435"/>
      <c r="E275" s="435"/>
      <c r="F275" s="436"/>
      <c r="G275" s="225">
        <v>0</v>
      </c>
      <c r="H275" s="210" t="s">
        <v>217</v>
      </c>
      <c r="I275" s="195" t="str">
        <f t="shared" ref="I275:I288" si="11">IF(H275="Select","0",IF(H275="1-Not Satisfactory",G275*1,IF(H275="2-Needs Improvement",G275*2,IF(H275="3-Satisfactory",G275*3,IF(H275="4-Commendable",G275*4,IF(H275="5-Outstanding",G275*5,0))))))</f>
        <v>0</v>
      </c>
    </row>
    <row r="276" spans="2:9" x14ac:dyDescent="0.25">
      <c r="B276" s="196" t="s">
        <v>308</v>
      </c>
      <c r="C276" s="434"/>
      <c r="D276" s="435"/>
      <c r="E276" s="435"/>
      <c r="F276" s="436"/>
      <c r="G276" s="225">
        <v>0</v>
      </c>
      <c r="H276" s="210" t="s">
        <v>217</v>
      </c>
      <c r="I276" s="195" t="str">
        <f t="shared" si="11"/>
        <v>0</v>
      </c>
    </row>
    <row r="277" spans="2:9" x14ac:dyDescent="0.25">
      <c r="B277" s="196" t="s">
        <v>309</v>
      </c>
      <c r="C277" s="434"/>
      <c r="D277" s="435"/>
      <c r="E277" s="435"/>
      <c r="F277" s="436"/>
      <c r="G277" s="225">
        <v>0</v>
      </c>
      <c r="H277" s="210" t="s">
        <v>217</v>
      </c>
      <c r="I277" s="195" t="str">
        <f t="shared" si="11"/>
        <v>0</v>
      </c>
    </row>
    <row r="278" spans="2:9" x14ac:dyDescent="0.25">
      <c r="B278" s="196" t="s">
        <v>310</v>
      </c>
      <c r="C278" s="434"/>
      <c r="D278" s="435"/>
      <c r="E278" s="435"/>
      <c r="F278" s="436"/>
      <c r="G278" s="225">
        <v>0</v>
      </c>
      <c r="H278" s="210" t="s">
        <v>217</v>
      </c>
      <c r="I278" s="195" t="str">
        <f t="shared" si="11"/>
        <v>0</v>
      </c>
    </row>
    <row r="279" spans="2:9" x14ac:dyDescent="0.25">
      <c r="B279" s="196" t="s">
        <v>311</v>
      </c>
      <c r="C279" s="434"/>
      <c r="D279" s="435"/>
      <c r="E279" s="435"/>
      <c r="F279" s="436"/>
      <c r="G279" s="225">
        <v>0</v>
      </c>
      <c r="H279" s="210" t="s">
        <v>217</v>
      </c>
      <c r="I279" s="195" t="str">
        <f t="shared" si="11"/>
        <v>0</v>
      </c>
    </row>
    <row r="280" spans="2:9" x14ac:dyDescent="0.25">
      <c r="B280" s="196" t="s">
        <v>312</v>
      </c>
      <c r="C280" s="434"/>
      <c r="D280" s="435"/>
      <c r="E280" s="435"/>
      <c r="F280" s="436"/>
      <c r="G280" s="225">
        <v>0</v>
      </c>
      <c r="H280" s="210" t="s">
        <v>217</v>
      </c>
      <c r="I280" s="195" t="str">
        <f t="shared" si="11"/>
        <v>0</v>
      </c>
    </row>
    <row r="281" spans="2:9" x14ac:dyDescent="0.25">
      <c r="B281" s="196" t="s">
        <v>313</v>
      </c>
      <c r="C281" s="434"/>
      <c r="D281" s="435"/>
      <c r="E281" s="435"/>
      <c r="F281" s="436"/>
      <c r="G281" s="225">
        <v>0</v>
      </c>
      <c r="H281" s="210" t="s">
        <v>217</v>
      </c>
      <c r="I281" s="195" t="str">
        <f t="shared" si="11"/>
        <v>0</v>
      </c>
    </row>
    <row r="282" spans="2:9" x14ac:dyDescent="0.25">
      <c r="B282" s="196" t="s">
        <v>314</v>
      </c>
      <c r="C282" s="434"/>
      <c r="D282" s="435"/>
      <c r="E282" s="435"/>
      <c r="F282" s="436"/>
      <c r="G282" s="225">
        <v>0</v>
      </c>
      <c r="H282" s="210" t="s">
        <v>217</v>
      </c>
      <c r="I282" s="195" t="str">
        <f t="shared" si="11"/>
        <v>0</v>
      </c>
    </row>
    <row r="283" spans="2:9" x14ac:dyDescent="0.25">
      <c r="B283" s="196" t="s">
        <v>315</v>
      </c>
      <c r="C283" s="434"/>
      <c r="D283" s="435"/>
      <c r="E283" s="435"/>
      <c r="F283" s="436"/>
      <c r="G283" s="225">
        <v>0</v>
      </c>
      <c r="H283" s="210" t="s">
        <v>217</v>
      </c>
      <c r="I283" s="195" t="str">
        <f t="shared" si="11"/>
        <v>0</v>
      </c>
    </row>
    <row r="284" spans="2:9" x14ac:dyDescent="0.25">
      <c r="B284" s="196" t="s">
        <v>316</v>
      </c>
      <c r="C284" s="434"/>
      <c r="D284" s="435"/>
      <c r="E284" s="435"/>
      <c r="F284" s="436"/>
      <c r="G284" s="225">
        <v>0</v>
      </c>
      <c r="H284" s="210" t="s">
        <v>217</v>
      </c>
      <c r="I284" s="195" t="str">
        <f t="shared" si="11"/>
        <v>0</v>
      </c>
    </row>
    <row r="285" spans="2:9" x14ac:dyDescent="0.25">
      <c r="B285" s="196" t="s">
        <v>317</v>
      </c>
      <c r="C285" s="434"/>
      <c r="D285" s="435"/>
      <c r="E285" s="435"/>
      <c r="F285" s="436"/>
      <c r="G285" s="225">
        <v>0</v>
      </c>
      <c r="H285" s="210" t="s">
        <v>217</v>
      </c>
      <c r="I285" s="195" t="str">
        <f t="shared" si="11"/>
        <v>0</v>
      </c>
    </row>
    <row r="286" spans="2:9" x14ac:dyDescent="0.25">
      <c r="B286" s="196" t="s">
        <v>318</v>
      </c>
      <c r="C286" s="434"/>
      <c r="D286" s="435"/>
      <c r="E286" s="435"/>
      <c r="F286" s="436"/>
      <c r="G286" s="225">
        <v>0</v>
      </c>
      <c r="H286" s="210" t="s">
        <v>217</v>
      </c>
      <c r="I286" s="195" t="str">
        <f t="shared" si="11"/>
        <v>0</v>
      </c>
    </row>
    <row r="287" spans="2:9" x14ac:dyDescent="0.25">
      <c r="B287" s="196" t="s">
        <v>319</v>
      </c>
      <c r="C287" s="434"/>
      <c r="D287" s="435"/>
      <c r="E287" s="435"/>
      <c r="F287" s="436"/>
      <c r="G287" s="225">
        <v>0</v>
      </c>
      <c r="H287" s="210" t="s">
        <v>217</v>
      </c>
      <c r="I287" s="195" t="str">
        <f t="shared" si="11"/>
        <v>0</v>
      </c>
    </row>
    <row r="288" spans="2:9" ht="15.75" thickBot="1" x14ac:dyDescent="0.3">
      <c r="B288" s="197" t="s">
        <v>320</v>
      </c>
      <c r="C288" s="447"/>
      <c r="D288" s="448"/>
      <c r="E288" s="448"/>
      <c r="F288" s="449"/>
      <c r="G288" s="225">
        <v>0</v>
      </c>
      <c r="H288" s="210" t="s">
        <v>217</v>
      </c>
      <c r="I288" s="195" t="str">
        <f t="shared" si="11"/>
        <v>0</v>
      </c>
    </row>
    <row r="289" spans="2:9" x14ac:dyDescent="0.25">
      <c r="B289" s="198"/>
      <c r="C289" s="199"/>
      <c r="D289" s="200"/>
      <c r="F289" s="189" t="s">
        <v>289</v>
      </c>
      <c r="G289" s="221" t="str">
        <f>IF(SUM(G274:G288)&lt;&gt;100,CONCATENATE(G290," - ","Check Weights to = 100"),SUM(G274:G288))</f>
        <v>0 - Check Weights to = 100</v>
      </c>
      <c r="H289" s="223"/>
      <c r="I289" s="221" t="str">
        <f>IF(G289&lt;&gt;100,"Check Weights to = 100",SUM(I274:I288))</f>
        <v>Check Weights to = 100</v>
      </c>
    </row>
    <row r="290" spans="2:9" ht="15.75" thickBot="1" x14ac:dyDescent="0.3">
      <c r="B290" s="201"/>
      <c r="C290" s="202"/>
      <c r="D290" s="200"/>
      <c r="E290" s="172"/>
      <c r="F290" s="190" t="s">
        <v>290</v>
      </c>
      <c r="G290" s="173">
        <f>SUM(G274:G288)</f>
        <v>0</v>
      </c>
      <c r="H290" s="222">
        <f>IF(G289&lt;&gt;100,0,ROUND(I289/G289,2))</f>
        <v>0</v>
      </c>
    </row>
    <row r="291" spans="2:9" x14ac:dyDescent="0.25">
      <c r="B291" s="201"/>
      <c r="C291" s="202"/>
      <c r="D291" s="200"/>
      <c r="E291" s="203"/>
      <c r="F291" s="216"/>
      <c r="G291" s="217"/>
      <c r="H291" s="218"/>
      <c r="I291" s="211"/>
    </row>
    <row r="292" spans="2:9" x14ac:dyDescent="0.25">
      <c r="B292" s="201"/>
      <c r="C292" s="202"/>
      <c r="D292" s="200"/>
      <c r="E292" s="203"/>
      <c r="F292" s="216"/>
      <c r="G292" s="217"/>
      <c r="H292" s="219"/>
      <c r="I292" s="220"/>
    </row>
    <row r="293" spans="2:9" x14ac:dyDescent="0.25">
      <c r="B293" s="198"/>
      <c r="C293" s="199"/>
      <c r="D293" s="199"/>
      <c r="E293" s="199"/>
      <c r="F293" s="199"/>
      <c r="G293" s="199"/>
      <c r="H293" s="199"/>
      <c r="I293" s="199"/>
    </row>
    <row r="294" spans="2:9" x14ac:dyDescent="0.25">
      <c r="B294" s="159" t="s">
        <v>302</v>
      </c>
      <c r="C294" s="160" t="s">
        <v>283</v>
      </c>
      <c r="D294" s="161"/>
      <c r="E294" s="161"/>
      <c r="F294" s="161"/>
      <c r="G294" s="159"/>
      <c r="H294" s="159"/>
      <c r="I294" s="162"/>
    </row>
    <row r="295" spans="2:9" ht="15.75" thickBot="1" x14ac:dyDescent="0.3">
      <c r="B295" s="159"/>
      <c r="C295" s="186" t="s">
        <v>217</v>
      </c>
      <c r="D295" s="191"/>
      <c r="E295" s="191"/>
      <c r="F295" s="191"/>
      <c r="G295" s="159"/>
    </row>
    <row r="296" spans="2:9" x14ac:dyDescent="0.25">
      <c r="B296" s="159"/>
      <c r="C296" s="445" t="s">
        <v>284</v>
      </c>
      <c r="D296" s="445"/>
      <c r="E296" s="445"/>
      <c r="F296" s="445"/>
      <c r="G296" s="161"/>
      <c r="H296" s="161"/>
    </row>
    <row r="297" spans="2:9" ht="15.75" thickBot="1" x14ac:dyDescent="0.3">
      <c r="B297" s="159"/>
      <c r="C297" s="446"/>
      <c r="D297" s="446"/>
      <c r="E297" s="446"/>
      <c r="F297" s="446"/>
      <c r="G297" s="179"/>
      <c r="H297" s="164"/>
      <c r="I297" s="193"/>
    </row>
    <row r="298" spans="2:9" x14ac:dyDescent="0.25">
      <c r="B298" s="194" t="s">
        <v>306</v>
      </c>
      <c r="C298" s="434"/>
      <c r="D298" s="435"/>
      <c r="E298" s="435"/>
      <c r="F298" s="436"/>
      <c r="G298" s="225">
        <v>0</v>
      </c>
      <c r="H298" s="209" t="s">
        <v>217</v>
      </c>
      <c r="I298" s="195" t="str">
        <f>IF(H298="Select","0",IF(H298="1-Not Satisfactory",G298*1,IF(H298="2-Needs Improvement",G298*2,IF(H298="3-Satisfactory",G298*3,IF(H298="4-Commendable",G298*4,IF(H298="5-Outstanding",G298*5,0))))))</f>
        <v>0</v>
      </c>
    </row>
    <row r="299" spans="2:9" x14ac:dyDescent="0.25">
      <c r="B299" s="196" t="s">
        <v>307</v>
      </c>
      <c r="C299" s="434"/>
      <c r="D299" s="435"/>
      <c r="E299" s="435"/>
      <c r="F299" s="436"/>
      <c r="G299" s="225">
        <v>0</v>
      </c>
      <c r="H299" s="210" t="s">
        <v>217</v>
      </c>
      <c r="I299" s="195" t="str">
        <f t="shared" ref="I299:I312" si="12">IF(H299="Select","0",IF(H299="1-Not Satisfactory",G299*1,IF(H299="2-Needs Improvement",G299*2,IF(H299="3-Satisfactory",G299*3,IF(H299="4-Commendable",G299*4,IF(H299="5-Outstanding",G299*5,0))))))</f>
        <v>0</v>
      </c>
    </row>
    <row r="300" spans="2:9" x14ac:dyDescent="0.25">
      <c r="B300" s="196" t="s">
        <v>308</v>
      </c>
      <c r="C300" s="434"/>
      <c r="D300" s="435"/>
      <c r="E300" s="435"/>
      <c r="F300" s="436"/>
      <c r="G300" s="225">
        <v>0</v>
      </c>
      <c r="H300" s="210" t="s">
        <v>217</v>
      </c>
      <c r="I300" s="195" t="str">
        <f t="shared" si="12"/>
        <v>0</v>
      </c>
    </row>
    <row r="301" spans="2:9" x14ac:dyDescent="0.25">
      <c r="B301" s="196" t="s">
        <v>309</v>
      </c>
      <c r="C301" s="434"/>
      <c r="D301" s="435"/>
      <c r="E301" s="435"/>
      <c r="F301" s="436"/>
      <c r="G301" s="225">
        <v>0</v>
      </c>
      <c r="H301" s="210" t="s">
        <v>217</v>
      </c>
      <c r="I301" s="195" t="str">
        <f t="shared" si="12"/>
        <v>0</v>
      </c>
    </row>
    <row r="302" spans="2:9" x14ac:dyDescent="0.25">
      <c r="B302" s="196" t="s">
        <v>310</v>
      </c>
      <c r="C302" s="434"/>
      <c r="D302" s="435"/>
      <c r="E302" s="435"/>
      <c r="F302" s="436"/>
      <c r="G302" s="225">
        <v>0</v>
      </c>
      <c r="H302" s="210" t="s">
        <v>217</v>
      </c>
      <c r="I302" s="195" t="str">
        <f t="shared" si="12"/>
        <v>0</v>
      </c>
    </row>
    <row r="303" spans="2:9" x14ac:dyDescent="0.25">
      <c r="B303" s="196" t="s">
        <v>311</v>
      </c>
      <c r="C303" s="434"/>
      <c r="D303" s="435"/>
      <c r="E303" s="435"/>
      <c r="F303" s="436"/>
      <c r="G303" s="225">
        <v>0</v>
      </c>
      <c r="H303" s="210" t="s">
        <v>217</v>
      </c>
      <c r="I303" s="195" t="str">
        <f t="shared" si="12"/>
        <v>0</v>
      </c>
    </row>
    <row r="304" spans="2:9" x14ac:dyDescent="0.25">
      <c r="B304" s="196" t="s">
        <v>312</v>
      </c>
      <c r="C304" s="434"/>
      <c r="D304" s="435"/>
      <c r="E304" s="435"/>
      <c r="F304" s="436"/>
      <c r="G304" s="225">
        <v>0</v>
      </c>
      <c r="H304" s="210" t="s">
        <v>217</v>
      </c>
      <c r="I304" s="195" t="str">
        <f t="shared" si="12"/>
        <v>0</v>
      </c>
    </row>
    <row r="305" spans="2:9" x14ac:dyDescent="0.25">
      <c r="B305" s="196" t="s">
        <v>313</v>
      </c>
      <c r="C305" s="434"/>
      <c r="D305" s="435"/>
      <c r="E305" s="435"/>
      <c r="F305" s="436"/>
      <c r="G305" s="225">
        <v>0</v>
      </c>
      <c r="H305" s="210" t="s">
        <v>217</v>
      </c>
      <c r="I305" s="195" t="str">
        <f t="shared" si="12"/>
        <v>0</v>
      </c>
    </row>
    <row r="306" spans="2:9" x14ac:dyDescent="0.25">
      <c r="B306" s="196" t="s">
        <v>314</v>
      </c>
      <c r="C306" s="434"/>
      <c r="D306" s="435"/>
      <c r="E306" s="435"/>
      <c r="F306" s="436"/>
      <c r="G306" s="225">
        <v>0</v>
      </c>
      <c r="H306" s="210" t="s">
        <v>217</v>
      </c>
      <c r="I306" s="195" t="str">
        <f t="shared" si="12"/>
        <v>0</v>
      </c>
    </row>
    <row r="307" spans="2:9" x14ac:dyDescent="0.25">
      <c r="B307" s="196" t="s">
        <v>315</v>
      </c>
      <c r="C307" s="434"/>
      <c r="D307" s="435"/>
      <c r="E307" s="435"/>
      <c r="F307" s="436"/>
      <c r="G307" s="225">
        <v>0</v>
      </c>
      <c r="H307" s="210" t="s">
        <v>217</v>
      </c>
      <c r="I307" s="195" t="str">
        <f t="shared" si="12"/>
        <v>0</v>
      </c>
    </row>
    <row r="308" spans="2:9" x14ac:dyDescent="0.25">
      <c r="B308" s="196" t="s">
        <v>316</v>
      </c>
      <c r="C308" s="434"/>
      <c r="D308" s="435"/>
      <c r="E308" s="435"/>
      <c r="F308" s="436"/>
      <c r="G308" s="225">
        <v>0</v>
      </c>
      <c r="H308" s="210" t="s">
        <v>217</v>
      </c>
      <c r="I308" s="195" t="str">
        <f t="shared" si="12"/>
        <v>0</v>
      </c>
    </row>
    <row r="309" spans="2:9" x14ac:dyDescent="0.25">
      <c r="B309" s="196" t="s">
        <v>317</v>
      </c>
      <c r="C309" s="434"/>
      <c r="D309" s="435"/>
      <c r="E309" s="435"/>
      <c r="F309" s="436"/>
      <c r="G309" s="225">
        <v>0</v>
      </c>
      <c r="H309" s="210" t="s">
        <v>217</v>
      </c>
      <c r="I309" s="195" t="str">
        <f t="shared" si="12"/>
        <v>0</v>
      </c>
    </row>
    <row r="310" spans="2:9" x14ac:dyDescent="0.25">
      <c r="B310" s="196" t="s">
        <v>318</v>
      </c>
      <c r="C310" s="434"/>
      <c r="D310" s="435"/>
      <c r="E310" s="435"/>
      <c r="F310" s="436"/>
      <c r="G310" s="225">
        <v>0</v>
      </c>
      <c r="H310" s="210" t="s">
        <v>217</v>
      </c>
      <c r="I310" s="195" t="str">
        <f t="shared" si="12"/>
        <v>0</v>
      </c>
    </row>
    <row r="311" spans="2:9" x14ac:dyDescent="0.25">
      <c r="B311" s="196" t="s">
        <v>319</v>
      </c>
      <c r="C311" s="434"/>
      <c r="D311" s="435"/>
      <c r="E311" s="435"/>
      <c r="F311" s="436"/>
      <c r="G311" s="225">
        <v>0</v>
      </c>
      <c r="H311" s="210" t="s">
        <v>217</v>
      </c>
      <c r="I311" s="195" t="str">
        <f t="shared" si="12"/>
        <v>0</v>
      </c>
    </row>
    <row r="312" spans="2:9" ht="15.75" thickBot="1" x14ac:dyDescent="0.3">
      <c r="B312" s="197" t="s">
        <v>320</v>
      </c>
      <c r="C312" s="447"/>
      <c r="D312" s="448"/>
      <c r="E312" s="448"/>
      <c r="F312" s="449"/>
      <c r="G312" s="225">
        <v>0</v>
      </c>
      <c r="H312" s="210" t="s">
        <v>217</v>
      </c>
      <c r="I312" s="195" t="str">
        <f t="shared" si="12"/>
        <v>0</v>
      </c>
    </row>
    <row r="313" spans="2:9" x14ac:dyDescent="0.25">
      <c r="B313" s="198"/>
      <c r="C313" s="199"/>
      <c r="D313" s="200"/>
      <c r="F313" s="189" t="s">
        <v>289</v>
      </c>
      <c r="G313" s="221" t="str">
        <f>IF(SUM(G298:G312)&lt;&gt;100,CONCATENATE(G314," - ","Check Weights to = 100"),SUM(G298:G312))</f>
        <v>0 - Check Weights to = 100</v>
      </c>
      <c r="H313" s="223"/>
      <c r="I313" s="221" t="str">
        <f>IF(G313&lt;&gt;100,"Check Weights to = 100",SUM(I298:I312))</f>
        <v>Check Weights to = 100</v>
      </c>
    </row>
    <row r="314" spans="2:9" ht="15.75" thickBot="1" x14ac:dyDescent="0.3">
      <c r="B314" s="201"/>
      <c r="C314" s="202"/>
      <c r="D314" s="200"/>
      <c r="E314" s="172"/>
      <c r="F314" s="190" t="s">
        <v>290</v>
      </c>
      <c r="G314" s="173">
        <f>SUM(G298:G312)</f>
        <v>0</v>
      </c>
      <c r="H314" s="222">
        <f>IF(G313&lt;&gt;100,0,ROUND(I313/G313,2))</f>
        <v>0</v>
      </c>
    </row>
    <row r="315" spans="2:9" x14ac:dyDescent="0.25">
      <c r="B315" s="201"/>
      <c r="C315" s="202"/>
      <c r="D315" s="200"/>
      <c r="E315" s="203"/>
      <c r="F315" s="216"/>
      <c r="G315" s="217"/>
      <c r="H315" s="218"/>
      <c r="I315" s="211"/>
    </row>
    <row r="316" spans="2:9" x14ac:dyDescent="0.25">
      <c r="B316" s="201"/>
      <c r="C316" s="202"/>
      <c r="D316" s="200"/>
      <c r="E316" s="203"/>
      <c r="F316" s="216"/>
      <c r="G316" s="217"/>
      <c r="H316" s="219"/>
      <c r="I316" s="220"/>
    </row>
    <row r="317" spans="2:9" x14ac:dyDescent="0.25">
      <c r="B317" s="198"/>
      <c r="C317" s="199"/>
      <c r="D317" s="199"/>
      <c r="E317" s="199"/>
      <c r="F317" s="199"/>
      <c r="G317" s="199"/>
      <c r="H317" s="199"/>
      <c r="I317" s="199"/>
    </row>
    <row r="318" spans="2:9" x14ac:dyDescent="0.25">
      <c r="B318" s="159" t="s">
        <v>303</v>
      </c>
      <c r="C318" s="160" t="s">
        <v>283</v>
      </c>
      <c r="D318" s="161"/>
      <c r="E318" s="161"/>
      <c r="F318" s="161"/>
      <c r="G318" s="159"/>
      <c r="H318" s="159"/>
      <c r="I318" s="162"/>
    </row>
    <row r="319" spans="2:9" ht="15.75" thickBot="1" x14ac:dyDescent="0.3">
      <c r="B319" s="159"/>
      <c r="C319" s="186" t="s">
        <v>217</v>
      </c>
      <c r="D319" s="191"/>
      <c r="E319" s="191"/>
      <c r="F319" s="191"/>
      <c r="G319" s="159"/>
    </row>
    <row r="320" spans="2:9" x14ac:dyDescent="0.25">
      <c r="B320" s="159"/>
      <c r="C320" s="445" t="s">
        <v>284</v>
      </c>
      <c r="D320" s="445"/>
      <c r="E320" s="445"/>
      <c r="F320" s="445"/>
      <c r="G320" s="161"/>
      <c r="H320" s="161"/>
    </row>
    <row r="321" spans="2:9" ht="15.75" thickBot="1" x14ac:dyDescent="0.3">
      <c r="B321" s="159"/>
      <c r="C321" s="446"/>
      <c r="D321" s="446"/>
      <c r="E321" s="446"/>
      <c r="F321" s="446"/>
      <c r="G321" s="179"/>
      <c r="H321" s="164"/>
      <c r="I321" s="193"/>
    </row>
    <row r="322" spans="2:9" x14ac:dyDescent="0.25">
      <c r="B322" s="194" t="s">
        <v>306</v>
      </c>
      <c r="C322" s="434"/>
      <c r="D322" s="435"/>
      <c r="E322" s="435"/>
      <c r="F322" s="436"/>
      <c r="G322" s="225">
        <v>0</v>
      </c>
      <c r="H322" s="209" t="s">
        <v>217</v>
      </c>
      <c r="I322" s="195" t="str">
        <f>IF(H322="Select","0",IF(H322="1-Not Satisfactory",G322*1,IF(H322="2-Needs Improvement",G322*2,IF(H322="3-Satisfactory",G322*3,IF(H322="4-Commendable",G322*4,IF(H322="5-Outstanding",G322*5,0))))))</f>
        <v>0</v>
      </c>
    </row>
    <row r="323" spans="2:9" x14ac:dyDescent="0.25">
      <c r="B323" s="196" t="s">
        <v>307</v>
      </c>
      <c r="C323" s="434"/>
      <c r="D323" s="435"/>
      <c r="E323" s="435"/>
      <c r="F323" s="436"/>
      <c r="G323" s="225">
        <v>0</v>
      </c>
      <c r="H323" s="210" t="s">
        <v>217</v>
      </c>
      <c r="I323" s="195" t="str">
        <f t="shared" ref="I323:I336" si="13">IF(H323="Select","0",IF(H323="1-Not Satisfactory",G323*1,IF(H323="2-Needs Improvement",G323*2,IF(H323="3-Satisfactory",G323*3,IF(H323="4-Commendable",G323*4,IF(H323="5-Outstanding",G323*5,0))))))</f>
        <v>0</v>
      </c>
    </row>
    <row r="324" spans="2:9" x14ac:dyDescent="0.25">
      <c r="B324" s="196" t="s">
        <v>308</v>
      </c>
      <c r="C324" s="434"/>
      <c r="D324" s="435"/>
      <c r="E324" s="435"/>
      <c r="F324" s="436"/>
      <c r="G324" s="225">
        <v>0</v>
      </c>
      <c r="H324" s="210" t="s">
        <v>217</v>
      </c>
      <c r="I324" s="195" t="str">
        <f t="shared" si="13"/>
        <v>0</v>
      </c>
    </row>
    <row r="325" spans="2:9" x14ac:dyDescent="0.25">
      <c r="B325" s="196" t="s">
        <v>309</v>
      </c>
      <c r="C325" s="434"/>
      <c r="D325" s="435"/>
      <c r="E325" s="435"/>
      <c r="F325" s="436"/>
      <c r="G325" s="225">
        <v>0</v>
      </c>
      <c r="H325" s="210" t="s">
        <v>217</v>
      </c>
      <c r="I325" s="195" t="str">
        <f t="shared" si="13"/>
        <v>0</v>
      </c>
    </row>
    <row r="326" spans="2:9" x14ac:dyDescent="0.25">
      <c r="B326" s="196" t="s">
        <v>310</v>
      </c>
      <c r="C326" s="434"/>
      <c r="D326" s="435"/>
      <c r="E326" s="435"/>
      <c r="F326" s="436"/>
      <c r="G326" s="225">
        <v>0</v>
      </c>
      <c r="H326" s="210" t="s">
        <v>217</v>
      </c>
      <c r="I326" s="195" t="str">
        <f t="shared" si="13"/>
        <v>0</v>
      </c>
    </row>
    <row r="327" spans="2:9" x14ac:dyDescent="0.25">
      <c r="B327" s="196" t="s">
        <v>311</v>
      </c>
      <c r="C327" s="434"/>
      <c r="D327" s="435"/>
      <c r="E327" s="435"/>
      <c r="F327" s="436"/>
      <c r="G327" s="225">
        <v>0</v>
      </c>
      <c r="H327" s="210" t="s">
        <v>217</v>
      </c>
      <c r="I327" s="195" t="str">
        <f t="shared" si="13"/>
        <v>0</v>
      </c>
    </row>
    <row r="328" spans="2:9" x14ac:dyDescent="0.25">
      <c r="B328" s="196" t="s">
        <v>312</v>
      </c>
      <c r="C328" s="434"/>
      <c r="D328" s="435"/>
      <c r="E328" s="435"/>
      <c r="F328" s="436"/>
      <c r="G328" s="225">
        <v>0</v>
      </c>
      <c r="H328" s="210" t="s">
        <v>217</v>
      </c>
      <c r="I328" s="195" t="str">
        <f t="shared" si="13"/>
        <v>0</v>
      </c>
    </row>
    <row r="329" spans="2:9" x14ac:dyDescent="0.25">
      <c r="B329" s="196" t="s">
        <v>313</v>
      </c>
      <c r="C329" s="434"/>
      <c r="D329" s="435"/>
      <c r="E329" s="435"/>
      <c r="F329" s="436"/>
      <c r="G329" s="225">
        <v>0</v>
      </c>
      <c r="H329" s="210" t="s">
        <v>217</v>
      </c>
      <c r="I329" s="195" t="str">
        <f t="shared" si="13"/>
        <v>0</v>
      </c>
    </row>
    <row r="330" spans="2:9" x14ac:dyDescent="0.25">
      <c r="B330" s="196" t="s">
        <v>314</v>
      </c>
      <c r="C330" s="434"/>
      <c r="D330" s="435"/>
      <c r="E330" s="435"/>
      <c r="F330" s="436"/>
      <c r="G330" s="225">
        <v>0</v>
      </c>
      <c r="H330" s="210" t="s">
        <v>217</v>
      </c>
      <c r="I330" s="195" t="str">
        <f t="shared" si="13"/>
        <v>0</v>
      </c>
    </row>
    <row r="331" spans="2:9" x14ac:dyDescent="0.25">
      <c r="B331" s="196" t="s">
        <v>315</v>
      </c>
      <c r="C331" s="434"/>
      <c r="D331" s="435"/>
      <c r="E331" s="435"/>
      <c r="F331" s="436"/>
      <c r="G331" s="225">
        <v>0</v>
      </c>
      <c r="H331" s="210" t="s">
        <v>217</v>
      </c>
      <c r="I331" s="195" t="str">
        <f t="shared" si="13"/>
        <v>0</v>
      </c>
    </row>
    <row r="332" spans="2:9" x14ac:dyDescent="0.25">
      <c r="B332" s="196" t="s">
        <v>316</v>
      </c>
      <c r="C332" s="434"/>
      <c r="D332" s="435"/>
      <c r="E332" s="435"/>
      <c r="F332" s="436"/>
      <c r="G332" s="225">
        <v>0</v>
      </c>
      <c r="H332" s="210" t="s">
        <v>217</v>
      </c>
      <c r="I332" s="195" t="str">
        <f t="shared" si="13"/>
        <v>0</v>
      </c>
    </row>
    <row r="333" spans="2:9" x14ac:dyDescent="0.25">
      <c r="B333" s="196" t="s">
        <v>317</v>
      </c>
      <c r="C333" s="434"/>
      <c r="D333" s="435"/>
      <c r="E333" s="435"/>
      <c r="F333" s="436"/>
      <c r="G333" s="225">
        <v>0</v>
      </c>
      <c r="H333" s="210" t="s">
        <v>217</v>
      </c>
      <c r="I333" s="195" t="str">
        <f t="shared" si="13"/>
        <v>0</v>
      </c>
    </row>
    <row r="334" spans="2:9" x14ac:dyDescent="0.25">
      <c r="B334" s="196" t="s">
        <v>318</v>
      </c>
      <c r="C334" s="434"/>
      <c r="D334" s="435"/>
      <c r="E334" s="435"/>
      <c r="F334" s="436"/>
      <c r="G334" s="225">
        <v>0</v>
      </c>
      <c r="H334" s="210" t="s">
        <v>217</v>
      </c>
      <c r="I334" s="195" t="str">
        <f t="shared" si="13"/>
        <v>0</v>
      </c>
    </row>
    <row r="335" spans="2:9" x14ac:dyDescent="0.25">
      <c r="B335" s="196" t="s">
        <v>319</v>
      </c>
      <c r="C335" s="434"/>
      <c r="D335" s="435"/>
      <c r="E335" s="435"/>
      <c r="F335" s="436"/>
      <c r="G335" s="225">
        <v>0</v>
      </c>
      <c r="H335" s="210" t="s">
        <v>217</v>
      </c>
      <c r="I335" s="195" t="str">
        <f t="shared" si="13"/>
        <v>0</v>
      </c>
    </row>
    <row r="336" spans="2:9" ht="15.75" thickBot="1" x14ac:dyDescent="0.3">
      <c r="B336" s="197" t="s">
        <v>320</v>
      </c>
      <c r="C336" s="447"/>
      <c r="D336" s="448"/>
      <c r="E336" s="448"/>
      <c r="F336" s="449"/>
      <c r="G336" s="225">
        <v>0</v>
      </c>
      <c r="H336" s="210" t="s">
        <v>217</v>
      </c>
      <c r="I336" s="195" t="str">
        <f t="shared" si="13"/>
        <v>0</v>
      </c>
    </row>
    <row r="337" spans="2:9" x14ac:dyDescent="0.25">
      <c r="B337" s="198"/>
      <c r="C337" s="199"/>
      <c r="D337" s="200"/>
      <c r="F337" s="189" t="s">
        <v>289</v>
      </c>
      <c r="G337" s="221" t="str">
        <f>IF(SUM(G322:G336)&lt;&gt;100,CONCATENATE(G338," - ","Check Weights to = 100"),SUM(G322:G336))</f>
        <v>0 - Check Weights to = 100</v>
      </c>
      <c r="H337" s="223"/>
      <c r="I337" s="221" t="str">
        <f>IF(G337&lt;&gt;100,"Check Weights to = 100",SUM(I322:I336))</f>
        <v>Check Weights to = 100</v>
      </c>
    </row>
    <row r="338" spans="2:9" ht="15.75" thickBot="1" x14ac:dyDescent="0.3">
      <c r="B338" s="201"/>
      <c r="C338" s="202"/>
      <c r="D338" s="200"/>
      <c r="E338" s="172"/>
      <c r="F338" s="190" t="s">
        <v>290</v>
      </c>
      <c r="G338" s="173">
        <f>SUM(G322:G336)</f>
        <v>0</v>
      </c>
      <c r="H338" s="222">
        <f>IF(G337&lt;&gt;100,0,ROUND(I337/G337,2))</f>
        <v>0</v>
      </c>
    </row>
    <row r="339" spans="2:9" x14ac:dyDescent="0.25">
      <c r="B339" s="201"/>
      <c r="C339" s="202"/>
      <c r="D339" s="200"/>
      <c r="E339" s="203"/>
      <c r="F339" s="216"/>
      <c r="G339" s="217"/>
      <c r="H339" s="218"/>
      <c r="I339" s="211"/>
    </row>
    <row r="340" spans="2:9" x14ac:dyDescent="0.25">
      <c r="B340" s="201"/>
      <c r="C340" s="202"/>
      <c r="D340" s="200"/>
      <c r="E340" s="203"/>
      <c r="F340" s="216"/>
      <c r="G340" s="217"/>
      <c r="H340" s="219"/>
      <c r="I340" s="220"/>
    </row>
    <row r="341" spans="2:9" x14ac:dyDescent="0.25">
      <c r="B341" s="198"/>
      <c r="C341" s="199"/>
      <c r="D341" s="199"/>
      <c r="E341" s="199"/>
      <c r="F341" s="199"/>
      <c r="G341" s="199"/>
      <c r="H341" s="199"/>
      <c r="I341" s="199"/>
    </row>
    <row r="342" spans="2:9" x14ac:dyDescent="0.25">
      <c r="B342" s="159" t="s">
        <v>304</v>
      </c>
      <c r="C342" s="160" t="s">
        <v>283</v>
      </c>
      <c r="D342" s="161"/>
      <c r="E342" s="161"/>
      <c r="F342" s="161"/>
      <c r="G342" s="159"/>
      <c r="H342" s="159"/>
      <c r="I342" s="162"/>
    </row>
    <row r="343" spans="2:9" ht="15.75" thickBot="1" x14ac:dyDescent="0.3">
      <c r="B343" s="159"/>
      <c r="C343" s="186" t="s">
        <v>217</v>
      </c>
      <c r="D343" s="191"/>
      <c r="E343" s="191"/>
      <c r="F343" s="191"/>
      <c r="G343" s="159"/>
    </row>
    <row r="344" spans="2:9" x14ac:dyDescent="0.25">
      <c r="B344" s="159"/>
      <c r="C344" s="445" t="s">
        <v>284</v>
      </c>
      <c r="D344" s="445"/>
      <c r="E344" s="445"/>
      <c r="F344" s="445"/>
      <c r="G344" s="161"/>
      <c r="H344" s="161"/>
    </row>
    <row r="345" spans="2:9" ht="15.75" thickBot="1" x14ac:dyDescent="0.3">
      <c r="B345" s="159"/>
      <c r="C345" s="446"/>
      <c r="D345" s="446"/>
      <c r="E345" s="446"/>
      <c r="F345" s="446"/>
      <c r="G345" s="179"/>
      <c r="H345" s="164"/>
      <c r="I345" s="193"/>
    </row>
    <row r="346" spans="2:9" x14ac:dyDescent="0.25">
      <c r="B346" s="194" t="s">
        <v>306</v>
      </c>
      <c r="C346" s="434"/>
      <c r="D346" s="435"/>
      <c r="E346" s="435"/>
      <c r="F346" s="436"/>
      <c r="G346" s="225">
        <v>0</v>
      </c>
      <c r="H346" s="209" t="s">
        <v>217</v>
      </c>
      <c r="I346" s="195" t="str">
        <f>IF(H346="Select","0",IF(H346="1-Not Satisfactory",G346*1,IF(H346="2-Needs Improvement",G346*2,IF(H346="3-Satisfactory",G346*3,IF(H346="4-Commendable",G346*4,IF(H346="5-Outstanding",G346*5,0))))))</f>
        <v>0</v>
      </c>
    </row>
    <row r="347" spans="2:9" x14ac:dyDescent="0.25">
      <c r="B347" s="196" t="s">
        <v>307</v>
      </c>
      <c r="C347" s="434"/>
      <c r="D347" s="435"/>
      <c r="E347" s="435"/>
      <c r="F347" s="436"/>
      <c r="G347" s="225">
        <v>0</v>
      </c>
      <c r="H347" s="210" t="s">
        <v>217</v>
      </c>
      <c r="I347" s="195" t="str">
        <f t="shared" ref="I347:I360" si="14">IF(H347="Select","0",IF(H347="1-Not Satisfactory",G347*1,IF(H347="2-Needs Improvement",G347*2,IF(H347="3-Satisfactory",G347*3,IF(H347="4-Commendable",G347*4,IF(H347="5-Outstanding",G347*5,0))))))</f>
        <v>0</v>
      </c>
    </row>
    <row r="348" spans="2:9" x14ac:dyDescent="0.25">
      <c r="B348" s="196" t="s">
        <v>308</v>
      </c>
      <c r="C348" s="434"/>
      <c r="D348" s="435"/>
      <c r="E348" s="435"/>
      <c r="F348" s="436"/>
      <c r="G348" s="225">
        <v>0</v>
      </c>
      <c r="H348" s="210" t="s">
        <v>217</v>
      </c>
      <c r="I348" s="195" t="str">
        <f t="shared" si="14"/>
        <v>0</v>
      </c>
    </row>
    <row r="349" spans="2:9" x14ac:dyDescent="0.25">
      <c r="B349" s="196" t="s">
        <v>309</v>
      </c>
      <c r="C349" s="434"/>
      <c r="D349" s="435"/>
      <c r="E349" s="435"/>
      <c r="F349" s="436"/>
      <c r="G349" s="225">
        <v>0</v>
      </c>
      <c r="H349" s="210" t="s">
        <v>217</v>
      </c>
      <c r="I349" s="195" t="str">
        <f t="shared" si="14"/>
        <v>0</v>
      </c>
    </row>
    <row r="350" spans="2:9" x14ac:dyDescent="0.25">
      <c r="B350" s="196" t="s">
        <v>310</v>
      </c>
      <c r="C350" s="434"/>
      <c r="D350" s="435"/>
      <c r="E350" s="435"/>
      <c r="F350" s="436"/>
      <c r="G350" s="225">
        <v>0</v>
      </c>
      <c r="H350" s="210" t="s">
        <v>217</v>
      </c>
      <c r="I350" s="195" t="str">
        <f t="shared" si="14"/>
        <v>0</v>
      </c>
    </row>
    <row r="351" spans="2:9" x14ac:dyDescent="0.25">
      <c r="B351" s="196" t="s">
        <v>311</v>
      </c>
      <c r="C351" s="434"/>
      <c r="D351" s="435"/>
      <c r="E351" s="435"/>
      <c r="F351" s="436"/>
      <c r="G351" s="225">
        <v>0</v>
      </c>
      <c r="H351" s="210" t="s">
        <v>217</v>
      </c>
      <c r="I351" s="195" t="str">
        <f t="shared" si="14"/>
        <v>0</v>
      </c>
    </row>
    <row r="352" spans="2:9" x14ac:dyDescent="0.25">
      <c r="B352" s="196" t="s">
        <v>312</v>
      </c>
      <c r="C352" s="434"/>
      <c r="D352" s="435"/>
      <c r="E352" s="435"/>
      <c r="F352" s="436"/>
      <c r="G352" s="225">
        <v>0</v>
      </c>
      <c r="H352" s="210" t="s">
        <v>217</v>
      </c>
      <c r="I352" s="195" t="str">
        <f t="shared" si="14"/>
        <v>0</v>
      </c>
    </row>
    <row r="353" spans="2:9" x14ac:dyDescent="0.25">
      <c r="B353" s="196" t="s">
        <v>313</v>
      </c>
      <c r="C353" s="434"/>
      <c r="D353" s="435"/>
      <c r="E353" s="435"/>
      <c r="F353" s="436"/>
      <c r="G353" s="225">
        <v>0</v>
      </c>
      <c r="H353" s="210" t="s">
        <v>217</v>
      </c>
      <c r="I353" s="195" t="str">
        <f t="shared" si="14"/>
        <v>0</v>
      </c>
    </row>
    <row r="354" spans="2:9" x14ac:dyDescent="0.25">
      <c r="B354" s="196" t="s">
        <v>314</v>
      </c>
      <c r="C354" s="434"/>
      <c r="D354" s="435"/>
      <c r="E354" s="435"/>
      <c r="F354" s="436"/>
      <c r="G354" s="225">
        <v>0</v>
      </c>
      <c r="H354" s="210" t="s">
        <v>217</v>
      </c>
      <c r="I354" s="195" t="str">
        <f t="shared" si="14"/>
        <v>0</v>
      </c>
    </row>
    <row r="355" spans="2:9" x14ac:dyDescent="0.25">
      <c r="B355" s="196" t="s">
        <v>315</v>
      </c>
      <c r="C355" s="434"/>
      <c r="D355" s="435"/>
      <c r="E355" s="435"/>
      <c r="F355" s="436"/>
      <c r="G355" s="225">
        <v>0</v>
      </c>
      <c r="H355" s="210" t="s">
        <v>217</v>
      </c>
      <c r="I355" s="195" t="str">
        <f t="shared" si="14"/>
        <v>0</v>
      </c>
    </row>
    <row r="356" spans="2:9" x14ac:dyDescent="0.25">
      <c r="B356" s="196" t="s">
        <v>316</v>
      </c>
      <c r="C356" s="434"/>
      <c r="D356" s="435"/>
      <c r="E356" s="435"/>
      <c r="F356" s="436"/>
      <c r="G356" s="225">
        <v>0</v>
      </c>
      <c r="H356" s="210" t="s">
        <v>217</v>
      </c>
      <c r="I356" s="195" t="str">
        <f t="shared" si="14"/>
        <v>0</v>
      </c>
    </row>
    <row r="357" spans="2:9" x14ac:dyDescent="0.25">
      <c r="B357" s="196" t="s">
        <v>317</v>
      </c>
      <c r="C357" s="434"/>
      <c r="D357" s="435"/>
      <c r="E357" s="435"/>
      <c r="F357" s="436"/>
      <c r="G357" s="225">
        <v>0</v>
      </c>
      <c r="H357" s="210" t="s">
        <v>217</v>
      </c>
      <c r="I357" s="195" t="str">
        <f t="shared" si="14"/>
        <v>0</v>
      </c>
    </row>
    <row r="358" spans="2:9" x14ac:dyDescent="0.25">
      <c r="B358" s="196" t="s">
        <v>318</v>
      </c>
      <c r="C358" s="434"/>
      <c r="D358" s="435"/>
      <c r="E358" s="435"/>
      <c r="F358" s="436"/>
      <c r="G358" s="225">
        <v>0</v>
      </c>
      <c r="H358" s="210" t="s">
        <v>217</v>
      </c>
      <c r="I358" s="195" t="str">
        <f t="shared" si="14"/>
        <v>0</v>
      </c>
    </row>
    <row r="359" spans="2:9" x14ac:dyDescent="0.25">
      <c r="B359" s="196" t="s">
        <v>319</v>
      </c>
      <c r="C359" s="434"/>
      <c r="D359" s="435"/>
      <c r="E359" s="435"/>
      <c r="F359" s="436"/>
      <c r="G359" s="225">
        <v>0</v>
      </c>
      <c r="H359" s="210" t="s">
        <v>217</v>
      </c>
      <c r="I359" s="195" t="str">
        <f t="shared" si="14"/>
        <v>0</v>
      </c>
    </row>
    <row r="360" spans="2:9" ht="15.75" thickBot="1" x14ac:dyDescent="0.3">
      <c r="B360" s="197" t="s">
        <v>320</v>
      </c>
      <c r="C360" s="447"/>
      <c r="D360" s="448"/>
      <c r="E360" s="448"/>
      <c r="F360" s="449"/>
      <c r="G360" s="225">
        <v>0</v>
      </c>
      <c r="H360" s="210" t="s">
        <v>217</v>
      </c>
      <c r="I360" s="195" t="str">
        <f t="shared" si="14"/>
        <v>0</v>
      </c>
    </row>
    <row r="361" spans="2:9" x14ac:dyDescent="0.25">
      <c r="B361" s="198"/>
      <c r="C361" s="199"/>
      <c r="D361" s="200"/>
      <c r="F361" s="189" t="s">
        <v>289</v>
      </c>
      <c r="G361" s="221" t="str">
        <f>IF(SUM(G346:G360)&lt;&gt;100,CONCATENATE(G362," - ","Check Weights to = 100"),SUM(G346:G360))</f>
        <v>0 - Check Weights to = 100</v>
      </c>
      <c r="H361" s="223"/>
      <c r="I361" s="221" t="str">
        <f>IF(G361&lt;&gt;100,"Check Weights to = 100",SUM(I346:I360))</f>
        <v>Check Weights to = 100</v>
      </c>
    </row>
    <row r="362" spans="2:9" ht="15.75" thickBot="1" x14ac:dyDescent="0.3">
      <c r="B362" s="201"/>
      <c r="C362" s="202"/>
      <c r="D362" s="200"/>
      <c r="E362" s="172"/>
      <c r="F362" s="190" t="s">
        <v>290</v>
      </c>
      <c r="G362" s="173">
        <f>SUM(G346:G360)</f>
        <v>0</v>
      </c>
      <c r="H362" s="222">
        <f>IF(G361&lt;&gt;100,0,ROUND(I361/G361,2))</f>
        <v>0</v>
      </c>
    </row>
    <row r="363" spans="2:9" x14ac:dyDescent="0.25">
      <c r="B363" s="201"/>
      <c r="C363" s="202"/>
      <c r="D363" s="200"/>
      <c r="E363" s="203"/>
      <c r="F363" s="216"/>
      <c r="G363" s="217"/>
      <c r="H363" s="218"/>
      <c r="I363" s="211"/>
    </row>
    <row r="364" spans="2:9" x14ac:dyDescent="0.25">
      <c r="B364" s="201"/>
      <c r="C364" s="202"/>
      <c r="D364" s="200"/>
      <c r="E364" s="203"/>
      <c r="F364" s="216"/>
      <c r="G364" s="217"/>
      <c r="H364" s="219"/>
      <c r="I364" s="220"/>
    </row>
    <row r="365" spans="2:9" x14ac:dyDescent="0.25">
      <c r="B365" s="198"/>
      <c r="C365" s="199"/>
      <c r="D365" s="199"/>
      <c r="E365" s="199"/>
      <c r="F365" s="199"/>
      <c r="G365" s="199"/>
      <c r="H365" s="199"/>
      <c r="I365" s="199"/>
    </row>
    <row r="366" spans="2:9" x14ac:dyDescent="0.25">
      <c r="B366" s="159" t="s">
        <v>321</v>
      </c>
      <c r="C366" s="160" t="s">
        <v>283</v>
      </c>
      <c r="D366" s="161"/>
      <c r="E366" s="161"/>
      <c r="F366" s="161"/>
      <c r="G366" s="159"/>
      <c r="H366" s="159"/>
      <c r="I366" s="162"/>
    </row>
    <row r="367" spans="2:9" ht="15.75" thickBot="1" x14ac:dyDescent="0.3">
      <c r="B367" s="159"/>
      <c r="C367" s="186" t="s">
        <v>217</v>
      </c>
      <c r="D367" s="191"/>
      <c r="E367" s="191"/>
      <c r="F367" s="191"/>
      <c r="G367" s="159"/>
    </row>
    <row r="368" spans="2:9" x14ac:dyDescent="0.25">
      <c r="B368" s="159"/>
      <c r="C368" s="445" t="s">
        <v>284</v>
      </c>
      <c r="D368" s="445"/>
      <c r="E368" s="445"/>
      <c r="F368" s="445"/>
      <c r="G368" s="161"/>
      <c r="H368" s="161"/>
    </row>
    <row r="369" spans="2:9" ht="15.75" thickBot="1" x14ac:dyDescent="0.3">
      <c r="B369" s="159"/>
      <c r="C369" s="446"/>
      <c r="D369" s="446"/>
      <c r="E369" s="446"/>
      <c r="F369" s="446"/>
      <c r="G369" s="179"/>
      <c r="H369" s="164"/>
      <c r="I369" s="193"/>
    </row>
    <row r="370" spans="2:9" x14ac:dyDescent="0.25">
      <c r="B370" s="194" t="s">
        <v>306</v>
      </c>
      <c r="C370" s="434"/>
      <c r="D370" s="435"/>
      <c r="E370" s="435"/>
      <c r="F370" s="436"/>
      <c r="G370" s="225">
        <v>0</v>
      </c>
      <c r="H370" s="209" t="s">
        <v>217</v>
      </c>
      <c r="I370" s="195" t="str">
        <f>IF(H370="Select","0",IF(H370="1-Not Satisfactory",G370*1,IF(H370="2-Needs Improvement",G370*2,IF(H370="3-Satisfactory",G370*3,IF(H370="4-Commendable",G370*4,IF(H370="5-Outstanding",G370*5,0))))))</f>
        <v>0</v>
      </c>
    </row>
    <row r="371" spans="2:9" x14ac:dyDescent="0.25">
      <c r="B371" s="196" t="s">
        <v>307</v>
      </c>
      <c r="C371" s="434"/>
      <c r="D371" s="435"/>
      <c r="E371" s="435"/>
      <c r="F371" s="436"/>
      <c r="G371" s="225">
        <v>0</v>
      </c>
      <c r="H371" s="210" t="s">
        <v>217</v>
      </c>
      <c r="I371" s="195" t="str">
        <f t="shared" ref="I371:I384" si="15">IF(H371="Select","0",IF(H371="1-Not Satisfactory",G371*1,IF(H371="2-Needs Improvement",G371*2,IF(H371="3-Satisfactory",G371*3,IF(H371="4-Commendable",G371*4,IF(H371="5-Outstanding",G371*5,0))))))</f>
        <v>0</v>
      </c>
    </row>
    <row r="372" spans="2:9" x14ac:dyDescent="0.25">
      <c r="B372" s="196" t="s">
        <v>308</v>
      </c>
      <c r="C372" s="434"/>
      <c r="D372" s="435"/>
      <c r="E372" s="435"/>
      <c r="F372" s="436"/>
      <c r="G372" s="225">
        <v>0</v>
      </c>
      <c r="H372" s="210" t="s">
        <v>217</v>
      </c>
      <c r="I372" s="195" t="str">
        <f t="shared" si="15"/>
        <v>0</v>
      </c>
    </row>
    <row r="373" spans="2:9" x14ac:dyDescent="0.25">
      <c r="B373" s="196" t="s">
        <v>309</v>
      </c>
      <c r="C373" s="434"/>
      <c r="D373" s="435"/>
      <c r="E373" s="435"/>
      <c r="F373" s="436"/>
      <c r="G373" s="225">
        <v>0</v>
      </c>
      <c r="H373" s="210" t="s">
        <v>217</v>
      </c>
      <c r="I373" s="195" t="str">
        <f t="shared" si="15"/>
        <v>0</v>
      </c>
    </row>
    <row r="374" spans="2:9" x14ac:dyDescent="0.25">
      <c r="B374" s="196" t="s">
        <v>310</v>
      </c>
      <c r="C374" s="434"/>
      <c r="D374" s="435"/>
      <c r="E374" s="435"/>
      <c r="F374" s="436"/>
      <c r="G374" s="225">
        <v>0</v>
      </c>
      <c r="H374" s="210" t="s">
        <v>217</v>
      </c>
      <c r="I374" s="195" t="str">
        <f t="shared" si="15"/>
        <v>0</v>
      </c>
    </row>
    <row r="375" spans="2:9" x14ac:dyDescent="0.25">
      <c r="B375" s="196" t="s">
        <v>311</v>
      </c>
      <c r="C375" s="434"/>
      <c r="D375" s="435"/>
      <c r="E375" s="435"/>
      <c r="F375" s="436"/>
      <c r="G375" s="225">
        <v>0</v>
      </c>
      <c r="H375" s="210" t="s">
        <v>217</v>
      </c>
      <c r="I375" s="195" t="str">
        <f t="shared" si="15"/>
        <v>0</v>
      </c>
    </row>
    <row r="376" spans="2:9" x14ac:dyDescent="0.25">
      <c r="B376" s="196" t="s">
        <v>312</v>
      </c>
      <c r="C376" s="434"/>
      <c r="D376" s="435"/>
      <c r="E376" s="435"/>
      <c r="F376" s="436"/>
      <c r="G376" s="225">
        <v>0</v>
      </c>
      <c r="H376" s="210" t="s">
        <v>217</v>
      </c>
      <c r="I376" s="195" t="str">
        <f t="shared" si="15"/>
        <v>0</v>
      </c>
    </row>
    <row r="377" spans="2:9" x14ac:dyDescent="0.25">
      <c r="B377" s="196" t="s">
        <v>313</v>
      </c>
      <c r="C377" s="434"/>
      <c r="D377" s="435"/>
      <c r="E377" s="435"/>
      <c r="F377" s="436"/>
      <c r="G377" s="225">
        <v>0</v>
      </c>
      <c r="H377" s="210" t="s">
        <v>217</v>
      </c>
      <c r="I377" s="195" t="str">
        <f t="shared" si="15"/>
        <v>0</v>
      </c>
    </row>
    <row r="378" spans="2:9" x14ac:dyDescent="0.25">
      <c r="B378" s="196" t="s">
        <v>314</v>
      </c>
      <c r="C378" s="434"/>
      <c r="D378" s="435"/>
      <c r="E378" s="435"/>
      <c r="F378" s="436"/>
      <c r="G378" s="225">
        <v>0</v>
      </c>
      <c r="H378" s="210" t="s">
        <v>217</v>
      </c>
      <c r="I378" s="195" t="str">
        <f t="shared" si="15"/>
        <v>0</v>
      </c>
    </row>
    <row r="379" spans="2:9" x14ac:dyDescent="0.25">
      <c r="B379" s="196" t="s">
        <v>315</v>
      </c>
      <c r="C379" s="434"/>
      <c r="D379" s="435"/>
      <c r="E379" s="435"/>
      <c r="F379" s="436"/>
      <c r="G379" s="225">
        <v>0</v>
      </c>
      <c r="H379" s="210" t="s">
        <v>217</v>
      </c>
      <c r="I379" s="195" t="str">
        <f t="shared" si="15"/>
        <v>0</v>
      </c>
    </row>
    <row r="380" spans="2:9" x14ac:dyDescent="0.25">
      <c r="B380" s="196" t="s">
        <v>316</v>
      </c>
      <c r="C380" s="434"/>
      <c r="D380" s="435"/>
      <c r="E380" s="435"/>
      <c r="F380" s="436"/>
      <c r="G380" s="225">
        <v>0</v>
      </c>
      <c r="H380" s="210" t="s">
        <v>217</v>
      </c>
      <c r="I380" s="195" t="str">
        <f t="shared" si="15"/>
        <v>0</v>
      </c>
    </row>
    <row r="381" spans="2:9" x14ac:dyDescent="0.25">
      <c r="B381" s="196" t="s">
        <v>317</v>
      </c>
      <c r="C381" s="434"/>
      <c r="D381" s="435"/>
      <c r="E381" s="435"/>
      <c r="F381" s="436"/>
      <c r="G381" s="225">
        <v>0</v>
      </c>
      <c r="H381" s="210" t="s">
        <v>217</v>
      </c>
      <c r="I381" s="195" t="str">
        <f t="shared" si="15"/>
        <v>0</v>
      </c>
    </row>
    <row r="382" spans="2:9" x14ac:dyDescent="0.25">
      <c r="B382" s="196" t="s">
        <v>318</v>
      </c>
      <c r="C382" s="434"/>
      <c r="D382" s="435"/>
      <c r="E382" s="435"/>
      <c r="F382" s="436"/>
      <c r="G382" s="225">
        <v>0</v>
      </c>
      <c r="H382" s="210" t="s">
        <v>217</v>
      </c>
      <c r="I382" s="195" t="str">
        <f t="shared" si="15"/>
        <v>0</v>
      </c>
    </row>
    <row r="383" spans="2:9" x14ac:dyDescent="0.25">
      <c r="B383" s="196" t="s">
        <v>319</v>
      </c>
      <c r="C383" s="434"/>
      <c r="D383" s="435"/>
      <c r="E383" s="435"/>
      <c r="F383" s="436"/>
      <c r="G383" s="225">
        <v>0</v>
      </c>
      <c r="H383" s="210" t="s">
        <v>217</v>
      </c>
      <c r="I383" s="195" t="str">
        <f t="shared" si="15"/>
        <v>0</v>
      </c>
    </row>
    <row r="384" spans="2:9" ht="15.75" thickBot="1" x14ac:dyDescent="0.3">
      <c r="B384" s="197" t="s">
        <v>320</v>
      </c>
      <c r="C384" s="447"/>
      <c r="D384" s="448"/>
      <c r="E384" s="448"/>
      <c r="F384" s="449"/>
      <c r="G384" s="225">
        <v>0</v>
      </c>
      <c r="H384" s="210" t="s">
        <v>217</v>
      </c>
      <c r="I384" s="195" t="str">
        <f t="shared" si="15"/>
        <v>0</v>
      </c>
    </row>
    <row r="385" spans="2:9" x14ac:dyDescent="0.25">
      <c r="B385" s="198"/>
      <c r="C385" s="199"/>
      <c r="D385" s="200"/>
      <c r="F385" s="189" t="s">
        <v>289</v>
      </c>
      <c r="G385" s="221" t="str">
        <f>IF(SUM(G370:G384)&lt;&gt;100,CONCATENATE(G386," - ","Check Weights to = 100"),SUM(G370:G384))</f>
        <v>0 - Check Weights to = 100</v>
      </c>
      <c r="H385" s="223"/>
      <c r="I385" s="221" t="str">
        <f>IF(G385&lt;&gt;100,"Check Weights to = 100",SUM(I370:I384))</f>
        <v>Check Weights to = 100</v>
      </c>
    </row>
    <row r="386" spans="2:9" ht="15.75" thickBot="1" x14ac:dyDescent="0.3">
      <c r="B386" s="201"/>
      <c r="C386" s="202"/>
      <c r="D386" s="200"/>
      <c r="E386" s="172"/>
      <c r="F386" s="190" t="s">
        <v>290</v>
      </c>
      <c r="G386" s="173">
        <f>SUM(G370:G384)</f>
        <v>0</v>
      </c>
      <c r="H386" s="222">
        <f>IF(G385&lt;&gt;100,0,ROUND(I385/G385,2))</f>
        <v>0</v>
      </c>
    </row>
    <row r="387" spans="2:9" x14ac:dyDescent="0.25">
      <c r="B387" s="201"/>
      <c r="C387" s="202"/>
      <c r="D387" s="200"/>
      <c r="E387" s="203"/>
      <c r="F387" s="216"/>
      <c r="G387" s="217"/>
      <c r="H387" s="218"/>
      <c r="I387" s="211"/>
    </row>
    <row r="388" spans="2:9" x14ac:dyDescent="0.25">
      <c r="B388" s="201"/>
      <c r="C388" s="202"/>
      <c r="D388" s="200"/>
      <c r="E388" s="203"/>
      <c r="F388" s="216"/>
      <c r="G388" s="217"/>
      <c r="H388" s="219"/>
      <c r="I388" s="220"/>
    </row>
    <row r="389" spans="2:9" x14ac:dyDescent="0.25">
      <c r="B389" s="198"/>
      <c r="C389" s="199"/>
      <c r="D389" s="199"/>
      <c r="E389" s="199"/>
      <c r="F389" s="199"/>
      <c r="G389" s="199"/>
      <c r="H389" s="199"/>
      <c r="I389" s="199"/>
    </row>
    <row r="390" spans="2:9" x14ac:dyDescent="0.25">
      <c r="B390" s="159" t="s">
        <v>322</v>
      </c>
      <c r="C390" s="160" t="s">
        <v>283</v>
      </c>
      <c r="D390" s="161"/>
      <c r="E390" s="161"/>
      <c r="F390" s="161"/>
      <c r="G390" s="159"/>
      <c r="H390" s="159"/>
      <c r="I390" s="162"/>
    </row>
    <row r="391" spans="2:9" ht="15.75" thickBot="1" x14ac:dyDescent="0.3">
      <c r="B391" s="159"/>
      <c r="C391" s="186" t="s">
        <v>217</v>
      </c>
      <c r="D391" s="191"/>
      <c r="E391" s="191"/>
      <c r="F391" s="191"/>
      <c r="G391" s="159"/>
    </row>
    <row r="392" spans="2:9" x14ac:dyDescent="0.25">
      <c r="B392" s="159"/>
      <c r="C392" s="445" t="s">
        <v>284</v>
      </c>
      <c r="D392" s="445"/>
      <c r="E392" s="445"/>
      <c r="F392" s="445"/>
      <c r="G392" s="161"/>
      <c r="H392" s="161"/>
    </row>
    <row r="393" spans="2:9" ht="15.75" thickBot="1" x14ac:dyDescent="0.3">
      <c r="B393" s="159"/>
      <c r="C393" s="446"/>
      <c r="D393" s="446"/>
      <c r="E393" s="446"/>
      <c r="F393" s="446"/>
      <c r="G393" s="179"/>
      <c r="H393" s="164"/>
      <c r="I393" s="193"/>
    </row>
    <row r="394" spans="2:9" x14ac:dyDescent="0.25">
      <c r="B394" s="194" t="s">
        <v>306</v>
      </c>
      <c r="C394" s="434"/>
      <c r="D394" s="435"/>
      <c r="E394" s="435"/>
      <c r="F394" s="436"/>
      <c r="G394" s="225">
        <v>0</v>
      </c>
      <c r="H394" s="209" t="s">
        <v>217</v>
      </c>
      <c r="I394" s="195" t="str">
        <f>IF(H394="Select","0",IF(H394="1-Not Satisfactory",G394*1,IF(H394="2-Needs Improvement",G394*2,IF(H394="3-Satisfactory",G394*3,IF(H394="4-Commendable",G394*4,IF(H394="5-Outstanding",G394*5,0))))))</f>
        <v>0</v>
      </c>
    </row>
    <row r="395" spans="2:9" x14ac:dyDescent="0.25">
      <c r="B395" s="196" t="s">
        <v>307</v>
      </c>
      <c r="C395" s="434"/>
      <c r="D395" s="435"/>
      <c r="E395" s="435"/>
      <c r="F395" s="436"/>
      <c r="G395" s="225">
        <v>0</v>
      </c>
      <c r="H395" s="210" t="s">
        <v>217</v>
      </c>
      <c r="I395" s="195" t="str">
        <f t="shared" ref="I395:I408" si="16">IF(H395="Select","0",IF(H395="1-Not Satisfactory",G395*1,IF(H395="2-Needs Improvement",G395*2,IF(H395="3-Satisfactory",G395*3,IF(H395="4-Commendable",G395*4,IF(H395="5-Outstanding",G395*5,0))))))</f>
        <v>0</v>
      </c>
    </row>
    <row r="396" spans="2:9" x14ac:dyDescent="0.25">
      <c r="B396" s="196" t="s">
        <v>308</v>
      </c>
      <c r="C396" s="434"/>
      <c r="D396" s="435"/>
      <c r="E396" s="435"/>
      <c r="F396" s="436"/>
      <c r="G396" s="225">
        <v>0</v>
      </c>
      <c r="H396" s="210" t="s">
        <v>217</v>
      </c>
      <c r="I396" s="195" t="str">
        <f t="shared" si="16"/>
        <v>0</v>
      </c>
    </row>
    <row r="397" spans="2:9" x14ac:dyDescent="0.25">
      <c r="B397" s="196" t="s">
        <v>309</v>
      </c>
      <c r="C397" s="434"/>
      <c r="D397" s="435"/>
      <c r="E397" s="435"/>
      <c r="F397" s="436"/>
      <c r="G397" s="225">
        <v>0</v>
      </c>
      <c r="H397" s="210" t="s">
        <v>217</v>
      </c>
      <c r="I397" s="195" t="str">
        <f t="shared" si="16"/>
        <v>0</v>
      </c>
    </row>
    <row r="398" spans="2:9" x14ac:dyDescent="0.25">
      <c r="B398" s="196" t="s">
        <v>310</v>
      </c>
      <c r="C398" s="434"/>
      <c r="D398" s="435"/>
      <c r="E398" s="435"/>
      <c r="F398" s="436"/>
      <c r="G398" s="225">
        <v>0</v>
      </c>
      <c r="H398" s="210" t="s">
        <v>217</v>
      </c>
      <c r="I398" s="195" t="str">
        <f t="shared" si="16"/>
        <v>0</v>
      </c>
    </row>
    <row r="399" spans="2:9" x14ac:dyDescent="0.25">
      <c r="B399" s="196" t="s">
        <v>311</v>
      </c>
      <c r="C399" s="434"/>
      <c r="D399" s="435"/>
      <c r="E399" s="435"/>
      <c r="F399" s="436"/>
      <c r="G399" s="225">
        <v>0</v>
      </c>
      <c r="H399" s="210" t="s">
        <v>217</v>
      </c>
      <c r="I399" s="195" t="str">
        <f t="shared" si="16"/>
        <v>0</v>
      </c>
    </row>
    <row r="400" spans="2:9" x14ac:dyDescent="0.25">
      <c r="B400" s="196" t="s">
        <v>312</v>
      </c>
      <c r="C400" s="434"/>
      <c r="D400" s="435"/>
      <c r="E400" s="435"/>
      <c r="F400" s="436"/>
      <c r="G400" s="225">
        <v>0</v>
      </c>
      <c r="H400" s="210" t="s">
        <v>217</v>
      </c>
      <c r="I400" s="195" t="str">
        <f t="shared" si="16"/>
        <v>0</v>
      </c>
    </row>
    <row r="401" spans="2:9" x14ac:dyDescent="0.25">
      <c r="B401" s="196" t="s">
        <v>313</v>
      </c>
      <c r="C401" s="434"/>
      <c r="D401" s="435"/>
      <c r="E401" s="435"/>
      <c r="F401" s="436"/>
      <c r="G401" s="225">
        <v>0</v>
      </c>
      <c r="H401" s="210" t="s">
        <v>217</v>
      </c>
      <c r="I401" s="195" t="str">
        <f t="shared" si="16"/>
        <v>0</v>
      </c>
    </row>
    <row r="402" spans="2:9" x14ac:dyDescent="0.25">
      <c r="B402" s="196" t="s">
        <v>314</v>
      </c>
      <c r="C402" s="434"/>
      <c r="D402" s="435"/>
      <c r="E402" s="435"/>
      <c r="F402" s="436"/>
      <c r="G402" s="225">
        <v>0</v>
      </c>
      <c r="H402" s="210" t="s">
        <v>217</v>
      </c>
      <c r="I402" s="195" t="str">
        <f t="shared" si="16"/>
        <v>0</v>
      </c>
    </row>
    <row r="403" spans="2:9" x14ac:dyDescent="0.25">
      <c r="B403" s="196" t="s">
        <v>315</v>
      </c>
      <c r="C403" s="434"/>
      <c r="D403" s="435"/>
      <c r="E403" s="435"/>
      <c r="F403" s="436"/>
      <c r="G403" s="225">
        <v>0</v>
      </c>
      <c r="H403" s="210" t="s">
        <v>217</v>
      </c>
      <c r="I403" s="195" t="str">
        <f t="shared" si="16"/>
        <v>0</v>
      </c>
    </row>
    <row r="404" spans="2:9" x14ac:dyDescent="0.25">
      <c r="B404" s="196" t="s">
        <v>316</v>
      </c>
      <c r="C404" s="434"/>
      <c r="D404" s="435"/>
      <c r="E404" s="435"/>
      <c r="F404" s="436"/>
      <c r="G404" s="225">
        <v>0</v>
      </c>
      <c r="H404" s="210" t="s">
        <v>217</v>
      </c>
      <c r="I404" s="195" t="str">
        <f t="shared" si="16"/>
        <v>0</v>
      </c>
    </row>
    <row r="405" spans="2:9" x14ac:dyDescent="0.25">
      <c r="B405" s="196" t="s">
        <v>317</v>
      </c>
      <c r="C405" s="434"/>
      <c r="D405" s="435"/>
      <c r="E405" s="435"/>
      <c r="F405" s="436"/>
      <c r="G405" s="225">
        <v>0</v>
      </c>
      <c r="H405" s="210" t="s">
        <v>217</v>
      </c>
      <c r="I405" s="195" t="str">
        <f t="shared" si="16"/>
        <v>0</v>
      </c>
    </row>
    <row r="406" spans="2:9" x14ac:dyDescent="0.25">
      <c r="B406" s="196" t="s">
        <v>318</v>
      </c>
      <c r="C406" s="434"/>
      <c r="D406" s="435"/>
      <c r="E406" s="435"/>
      <c r="F406" s="436"/>
      <c r="G406" s="225">
        <v>0</v>
      </c>
      <c r="H406" s="210" t="s">
        <v>217</v>
      </c>
      <c r="I406" s="195" t="str">
        <f t="shared" si="16"/>
        <v>0</v>
      </c>
    </row>
    <row r="407" spans="2:9" x14ac:dyDescent="0.25">
      <c r="B407" s="196" t="s">
        <v>319</v>
      </c>
      <c r="C407" s="434"/>
      <c r="D407" s="435"/>
      <c r="E407" s="435"/>
      <c r="F407" s="436"/>
      <c r="G407" s="225">
        <v>0</v>
      </c>
      <c r="H407" s="210" t="s">
        <v>217</v>
      </c>
      <c r="I407" s="195" t="str">
        <f t="shared" si="16"/>
        <v>0</v>
      </c>
    </row>
    <row r="408" spans="2:9" ht="15.75" thickBot="1" x14ac:dyDescent="0.3">
      <c r="B408" s="197" t="s">
        <v>320</v>
      </c>
      <c r="C408" s="447"/>
      <c r="D408" s="448"/>
      <c r="E408" s="448"/>
      <c r="F408" s="449"/>
      <c r="G408" s="225">
        <v>0</v>
      </c>
      <c r="H408" s="210" t="s">
        <v>217</v>
      </c>
      <c r="I408" s="195" t="str">
        <f t="shared" si="16"/>
        <v>0</v>
      </c>
    </row>
    <row r="409" spans="2:9" x14ac:dyDescent="0.25">
      <c r="B409" s="198"/>
      <c r="C409" s="199"/>
      <c r="D409" s="200"/>
      <c r="F409" s="189" t="s">
        <v>289</v>
      </c>
      <c r="G409" s="221" t="str">
        <f>IF(SUM(G394:G408)&lt;&gt;100,CONCATENATE(G410," - ","Check Weights to = 100"),SUM(G394:G408))</f>
        <v>0 - Check Weights to = 100</v>
      </c>
      <c r="H409" s="223"/>
      <c r="I409" s="221" t="str">
        <f>IF(G409&lt;&gt;100,"Check Weights to = 100",SUM(I394:I408))</f>
        <v>Check Weights to = 100</v>
      </c>
    </row>
    <row r="410" spans="2:9" ht="15.75" thickBot="1" x14ac:dyDescent="0.3">
      <c r="B410" s="201"/>
      <c r="C410" s="202"/>
      <c r="D410" s="200"/>
      <c r="E410" s="172"/>
      <c r="F410" s="190" t="s">
        <v>290</v>
      </c>
      <c r="G410" s="173">
        <f>SUM(G394:G408)</f>
        <v>0</v>
      </c>
      <c r="H410" s="222">
        <f>IF(G409&lt;&gt;100,0,ROUND(I409/G409,2))</f>
        <v>0</v>
      </c>
    </row>
    <row r="411" spans="2:9" x14ac:dyDescent="0.25">
      <c r="B411" s="201"/>
      <c r="C411" s="202"/>
      <c r="D411" s="200"/>
      <c r="E411" s="203"/>
      <c r="F411" s="216"/>
      <c r="G411" s="217"/>
      <c r="H411" s="218"/>
      <c r="I411" s="211"/>
    </row>
    <row r="412" spans="2:9" x14ac:dyDescent="0.25">
      <c r="B412" s="201"/>
      <c r="C412" s="202"/>
      <c r="D412" s="200"/>
      <c r="E412" s="203"/>
      <c r="F412" s="216"/>
      <c r="G412" s="217"/>
      <c r="H412" s="219"/>
      <c r="I412" s="220"/>
    </row>
    <row r="413" spans="2:9" x14ac:dyDescent="0.25">
      <c r="B413" s="198"/>
      <c r="C413" s="199"/>
      <c r="D413" s="199"/>
      <c r="E413" s="199"/>
      <c r="F413" s="199"/>
      <c r="G413" s="199"/>
      <c r="H413" s="199"/>
      <c r="I413" s="199"/>
    </row>
    <row r="414" spans="2:9" x14ac:dyDescent="0.25">
      <c r="B414" s="159" t="s">
        <v>323</v>
      </c>
      <c r="C414" s="160" t="s">
        <v>283</v>
      </c>
      <c r="D414" s="161"/>
      <c r="E414" s="161"/>
      <c r="F414" s="161"/>
      <c r="G414" s="159"/>
      <c r="H414" s="159"/>
      <c r="I414" s="162"/>
    </row>
    <row r="415" spans="2:9" ht="15.75" thickBot="1" x14ac:dyDescent="0.3">
      <c r="B415" s="159"/>
      <c r="C415" s="186" t="s">
        <v>217</v>
      </c>
      <c r="D415" s="191"/>
      <c r="E415" s="191"/>
      <c r="F415" s="191"/>
      <c r="G415" s="159"/>
    </row>
    <row r="416" spans="2:9" x14ac:dyDescent="0.25">
      <c r="B416" s="159"/>
      <c r="C416" s="445" t="s">
        <v>284</v>
      </c>
      <c r="D416" s="445"/>
      <c r="E416" s="445"/>
      <c r="F416" s="445"/>
      <c r="G416" s="161"/>
      <c r="H416" s="161"/>
    </row>
    <row r="417" spans="2:9" ht="15.75" thickBot="1" x14ac:dyDescent="0.3">
      <c r="B417" s="159"/>
      <c r="C417" s="446"/>
      <c r="D417" s="446"/>
      <c r="E417" s="446"/>
      <c r="F417" s="446"/>
      <c r="G417" s="179"/>
      <c r="H417" s="164"/>
      <c r="I417" s="193"/>
    </row>
    <row r="418" spans="2:9" x14ac:dyDescent="0.25">
      <c r="B418" s="194" t="s">
        <v>306</v>
      </c>
      <c r="C418" s="434"/>
      <c r="D418" s="435"/>
      <c r="E418" s="435"/>
      <c r="F418" s="436"/>
      <c r="G418" s="225">
        <v>0</v>
      </c>
      <c r="H418" s="209" t="s">
        <v>217</v>
      </c>
      <c r="I418" s="195" t="str">
        <f>IF(H418="Select","0",IF(H418="1-Not Satisfactory",G418*1,IF(H418="2-Needs Improvement",G418*2,IF(H418="3-Satisfactory",G418*3,IF(H418="4-Commendable",G418*4,IF(H418="5-Outstanding",G418*5,0))))))</f>
        <v>0</v>
      </c>
    </row>
    <row r="419" spans="2:9" x14ac:dyDescent="0.25">
      <c r="B419" s="196" t="s">
        <v>307</v>
      </c>
      <c r="C419" s="434"/>
      <c r="D419" s="435"/>
      <c r="E419" s="435"/>
      <c r="F419" s="436"/>
      <c r="G419" s="225">
        <v>0</v>
      </c>
      <c r="H419" s="210" t="s">
        <v>217</v>
      </c>
      <c r="I419" s="195" t="str">
        <f t="shared" ref="I419:I432" si="17">IF(H419="Select","0",IF(H419="1-Not Satisfactory",G419*1,IF(H419="2-Needs Improvement",G419*2,IF(H419="3-Satisfactory",G419*3,IF(H419="4-Commendable",G419*4,IF(H419="5-Outstanding",G419*5,0))))))</f>
        <v>0</v>
      </c>
    </row>
    <row r="420" spans="2:9" x14ac:dyDescent="0.25">
      <c r="B420" s="196" t="s">
        <v>308</v>
      </c>
      <c r="C420" s="434"/>
      <c r="D420" s="435"/>
      <c r="E420" s="435"/>
      <c r="F420" s="436"/>
      <c r="G420" s="225">
        <v>0</v>
      </c>
      <c r="H420" s="210" t="s">
        <v>217</v>
      </c>
      <c r="I420" s="195" t="str">
        <f t="shared" si="17"/>
        <v>0</v>
      </c>
    </row>
    <row r="421" spans="2:9" x14ac:dyDescent="0.25">
      <c r="B421" s="196" t="s">
        <v>309</v>
      </c>
      <c r="C421" s="434"/>
      <c r="D421" s="435"/>
      <c r="E421" s="435"/>
      <c r="F421" s="436"/>
      <c r="G421" s="225">
        <v>0</v>
      </c>
      <c r="H421" s="210" t="s">
        <v>217</v>
      </c>
      <c r="I421" s="195" t="str">
        <f t="shared" si="17"/>
        <v>0</v>
      </c>
    </row>
    <row r="422" spans="2:9" x14ac:dyDescent="0.25">
      <c r="B422" s="196" t="s">
        <v>310</v>
      </c>
      <c r="C422" s="434"/>
      <c r="D422" s="435"/>
      <c r="E422" s="435"/>
      <c r="F422" s="436"/>
      <c r="G422" s="225">
        <v>0</v>
      </c>
      <c r="H422" s="210" t="s">
        <v>217</v>
      </c>
      <c r="I422" s="195" t="str">
        <f t="shared" si="17"/>
        <v>0</v>
      </c>
    </row>
    <row r="423" spans="2:9" x14ac:dyDescent="0.25">
      <c r="B423" s="196" t="s">
        <v>311</v>
      </c>
      <c r="C423" s="434"/>
      <c r="D423" s="435"/>
      <c r="E423" s="435"/>
      <c r="F423" s="436"/>
      <c r="G423" s="225">
        <v>0</v>
      </c>
      <c r="H423" s="210" t="s">
        <v>217</v>
      </c>
      <c r="I423" s="195" t="str">
        <f t="shared" si="17"/>
        <v>0</v>
      </c>
    </row>
    <row r="424" spans="2:9" x14ac:dyDescent="0.25">
      <c r="B424" s="196" t="s">
        <v>312</v>
      </c>
      <c r="C424" s="434"/>
      <c r="D424" s="435"/>
      <c r="E424" s="435"/>
      <c r="F424" s="436"/>
      <c r="G424" s="225">
        <v>0</v>
      </c>
      <c r="H424" s="210" t="s">
        <v>217</v>
      </c>
      <c r="I424" s="195" t="str">
        <f t="shared" si="17"/>
        <v>0</v>
      </c>
    </row>
    <row r="425" spans="2:9" x14ac:dyDescent="0.25">
      <c r="B425" s="196" t="s">
        <v>313</v>
      </c>
      <c r="C425" s="434"/>
      <c r="D425" s="435"/>
      <c r="E425" s="435"/>
      <c r="F425" s="436"/>
      <c r="G425" s="225">
        <v>0</v>
      </c>
      <c r="H425" s="210" t="s">
        <v>217</v>
      </c>
      <c r="I425" s="195" t="str">
        <f t="shared" si="17"/>
        <v>0</v>
      </c>
    </row>
    <row r="426" spans="2:9" x14ac:dyDescent="0.25">
      <c r="B426" s="196" t="s">
        <v>314</v>
      </c>
      <c r="C426" s="434"/>
      <c r="D426" s="435"/>
      <c r="E426" s="435"/>
      <c r="F426" s="436"/>
      <c r="G426" s="225">
        <v>0</v>
      </c>
      <c r="H426" s="210" t="s">
        <v>217</v>
      </c>
      <c r="I426" s="195" t="str">
        <f t="shared" si="17"/>
        <v>0</v>
      </c>
    </row>
    <row r="427" spans="2:9" x14ac:dyDescent="0.25">
      <c r="B427" s="196" t="s">
        <v>315</v>
      </c>
      <c r="C427" s="434"/>
      <c r="D427" s="435"/>
      <c r="E427" s="435"/>
      <c r="F427" s="436"/>
      <c r="G427" s="225">
        <v>0</v>
      </c>
      <c r="H427" s="210" t="s">
        <v>217</v>
      </c>
      <c r="I427" s="195" t="str">
        <f t="shared" si="17"/>
        <v>0</v>
      </c>
    </row>
    <row r="428" spans="2:9" x14ac:dyDescent="0.25">
      <c r="B428" s="196" t="s">
        <v>316</v>
      </c>
      <c r="C428" s="434"/>
      <c r="D428" s="435"/>
      <c r="E428" s="435"/>
      <c r="F428" s="436"/>
      <c r="G428" s="225">
        <v>0</v>
      </c>
      <c r="H428" s="210" t="s">
        <v>217</v>
      </c>
      <c r="I428" s="195" t="str">
        <f t="shared" si="17"/>
        <v>0</v>
      </c>
    </row>
    <row r="429" spans="2:9" x14ac:dyDescent="0.25">
      <c r="B429" s="196" t="s">
        <v>317</v>
      </c>
      <c r="C429" s="434"/>
      <c r="D429" s="435"/>
      <c r="E429" s="435"/>
      <c r="F429" s="436"/>
      <c r="G429" s="225">
        <v>0</v>
      </c>
      <c r="H429" s="210" t="s">
        <v>217</v>
      </c>
      <c r="I429" s="195" t="str">
        <f t="shared" si="17"/>
        <v>0</v>
      </c>
    </row>
    <row r="430" spans="2:9" x14ac:dyDescent="0.25">
      <c r="B430" s="196" t="s">
        <v>318</v>
      </c>
      <c r="C430" s="434"/>
      <c r="D430" s="435"/>
      <c r="E430" s="435"/>
      <c r="F430" s="436"/>
      <c r="G430" s="225">
        <v>0</v>
      </c>
      <c r="H430" s="210" t="s">
        <v>217</v>
      </c>
      <c r="I430" s="195" t="str">
        <f t="shared" si="17"/>
        <v>0</v>
      </c>
    </row>
    <row r="431" spans="2:9" x14ac:dyDescent="0.25">
      <c r="B431" s="196" t="s">
        <v>319</v>
      </c>
      <c r="C431" s="434"/>
      <c r="D431" s="435"/>
      <c r="E431" s="435"/>
      <c r="F431" s="436"/>
      <c r="G431" s="225">
        <v>0</v>
      </c>
      <c r="H431" s="210" t="s">
        <v>217</v>
      </c>
      <c r="I431" s="195" t="str">
        <f t="shared" si="17"/>
        <v>0</v>
      </c>
    </row>
    <row r="432" spans="2:9" ht="15.75" thickBot="1" x14ac:dyDescent="0.3">
      <c r="B432" s="197" t="s">
        <v>320</v>
      </c>
      <c r="C432" s="447"/>
      <c r="D432" s="448"/>
      <c r="E432" s="448"/>
      <c r="F432" s="449"/>
      <c r="G432" s="225">
        <v>0</v>
      </c>
      <c r="H432" s="210" t="s">
        <v>217</v>
      </c>
      <c r="I432" s="195" t="str">
        <f t="shared" si="17"/>
        <v>0</v>
      </c>
    </row>
    <row r="433" spans="2:9" x14ac:dyDescent="0.25">
      <c r="B433" s="198"/>
      <c r="C433" s="199"/>
      <c r="D433" s="200"/>
      <c r="F433" s="189" t="s">
        <v>289</v>
      </c>
      <c r="G433" s="221" t="str">
        <f>IF(SUM(G418:G432)&lt;&gt;100,CONCATENATE(G434," - ","Check Weights to = 100"),SUM(G418:G432))</f>
        <v>0 - Check Weights to = 100</v>
      </c>
      <c r="H433" s="223"/>
      <c r="I433" s="221" t="str">
        <f>IF(G433&lt;&gt;100,"Check Weights to = 100",SUM(I418:I432))</f>
        <v>Check Weights to = 100</v>
      </c>
    </row>
    <row r="434" spans="2:9" ht="15.75" thickBot="1" x14ac:dyDescent="0.3">
      <c r="B434" s="201"/>
      <c r="C434" s="202"/>
      <c r="D434" s="200"/>
      <c r="E434" s="172"/>
      <c r="F434" s="190" t="s">
        <v>290</v>
      </c>
      <c r="G434" s="173">
        <f>SUM(G418:G432)</f>
        <v>0</v>
      </c>
      <c r="H434" s="222">
        <f>IF(G433&lt;&gt;100,0,ROUND(I433/G433,2))</f>
        <v>0</v>
      </c>
    </row>
    <row r="435" spans="2:9" x14ac:dyDescent="0.25">
      <c r="B435" s="201"/>
      <c r="C435" s="202"/>
      <c r="D435" s="200"/>
      <c r="E435" s="203"/>
      <c r="F435" s="216"/>
      <c r="G435" s="217"/>
      <c r="H435" s="218"/>
      <c r="I435" s="211"/>
    </row>
    <row r="436" spans="2:9" x14ac:dyDescent="0.25">
      <c r="B436" s="201"/>
      <c r="C436" s="202"/>
      <c r="D436" s="200"/>
      <c r="E436" s="203"/>
      <c r="F436" s="216"/>
      <c r="G436" s="217"/>
      <c r="H436" s="219"/>
      <c r="I436" s="220"/>
    </row>
    <row r="437" spans="2:9" x14ac:dyDescent="0.25">
      <c r="B437" s="198"/>
      <c r="C437" s="199"/>
      <c r="D437" s="199"/>
      <c r="E437" s="199"/>
      <c r="F437" s="199"/>
      <c r="G437" s="199"/>
      <c r="H437" s="199"/>
      <c r="I437" s="199"/>
    </row>
    <row r="438" spans="2:9" x14ac:dyDescent="0.25">
      <c r="B438" s="159" t="s">
        <v>324</v>
      </c>
      <c r="C438" s="160" t="s">
        <v>283</v>
      </c>
      <c r="D438" s="161"/>
      <c r="E438" s="161"/>
      <c r="F438" s="161"/>
      <c r="G438" s="159"/>
      <c r="H438" s="159"/>
      <c r="I438" s="162"/>
    </row>
    <row r="439" spans="2:9" ht="15.75" thickBot="1" x14ac:dyDescent="0.3">
      <c r="B439" s="159"/>
      <c r="C439" s="186" t="s">
        <v>217</v>
      </c>
      <c r="D439" s="191"/>
      <c r="E439" s="191"/>
      <c r="F439" s="191"/>
      <c r="G439" s="159"/>
    </row>
    <row r="440" spans="2:9" x14ac:dyDescent="0.25">
      <c r="B440" s="159"/>
      <c r="C440" s="445" t="s">
        <v>284</v>
      </c>
      <c r="D440" s="445"/>
      <c r="E440" s="445"/>
      <c r="F440" s="445"/>
      <c r="G440" s="161"/>
      <c r="H440" s="161"/>
    </row>
    <row r="441" spans="2:9" ht="15.75" thickBot="1" x14ac:dyDescent="0.3">
      <c r="B441" s="159"/>
      <c r="C441" s="446"/>
      <c r="D441" s="446"/>
      <c r="E441" s="446"/>
      <c r="F441" s="446"/>
      <c r="G441" s="179"/>
      <c r="H441" s="164"/>
      <c r="I441" s="193"/>
    </row>
    <row r="442" spans="2:9" x14ac:dyDescent="0.25">
      <c r="B442" s="194" t="s">
        <v>306</v>
      </c>
      <c r="C442" s="434"/>
      <c r="D442" s="435"/>
      <c r="E442" s="435"/>
      <c r="F442" s="436"/>
      <c r="G442" s="225">
        <v>0</v>
      </c>
      <c r="H442" s="209" t="s">
        <v>217</v>
      </c>
      <c r="I442" s="195" t="str">
        <f>IF(H442="Select","0",IF(H442="1-Not Satisfactory",G442*1,IF(H442="2-Needs Improvement",G442*2,IF(H442="3-Satisfactory",G442*3,IF(H442="4-Commendable",G442*4,IF(H442="5-Outstanding",G442*5,0))))))</f>
        <v>0</v>
      </c>
    </row>
    <row r="443" spans="2:9" x14ac:dyDescent="0.25">
      <c r="B443" s="196" t="s">
        <v>307</v>
      </c>
      <c r="C443" s="434"/>
      <c r="D443" s="435"/>
      <c r="E443" s="435"/>
      <c r="F443" s="436"/>
      <c r="G443" s="225">
        <v>0</v>
      </c>
      <c r="H443" s="210" t="s">
        <v>217</v>
      </c>
      <c r="I443" s="195" t="str">
        <f t="shared" ref="I443:I456" si="18">IF(H443="Select","0",IF(H443="1-Not Satisfactory",G443*1,IF(H443="2-Needs Improvement",G443*2,IF(H443="3-Satisfactory",G443*3,IF(H443="4-Commendable",G443*4,IF(H443="5-Outstanding",G443*5,0))))))</f>
        <v>0</v>
      </c>
    </row>
    <row r="444" spans="2:9" x14ac:dyDescent="0.25">
      <c r="B444" s="196" t="s">
        <v>308</v>
      </c>
      <c r="C444" s="434"/>
      <c r="D444" s="435"/>
      <c r="E444" s="435"/>
      <c r="F444" s="436"/>
      <c r="G444" s="225">
        <v>0</v>
      </c>
      <c r="H444" s="210" t="s">
        <v>217</v>
      </c>
      <c r="I444" s="195" t="str">
        <f t="shared" si="18"/>
        <v>0</v>
      </c>
    </row>
    <row r="445" spans="2:9" x14ac:dyDescent="0.25">
      <c r="B445" s="196" t="s">
        <v>309</v>
      </c>
      <c r="C445" s="434"/>
      <c r="D445" s="435"/>
      <c r="E445" s="435"/>
      <c r="F445" s="436"/>
      <c r="G445" s="225">
        <v>0</v>
      </c>
      <c r="H445" s="210" t="s">
        <v>217</v>
      </c>
      <c r="I445" s="195" t="str">
        <f t="shared" si="18"/>
        <v>0</v>
      </c>
    </row>
    <row r="446" spans="2:9" x14ac:dyDescent="0.25">
      <c r="B446" s="196" t="s">
        <v>310</v>
      </c>
      <c r="C446" s="434"/>
      <c r="D446" s="435"/>
      <c r="E446" s="435"/>
      <c r="F446" s="436"/>
      <c r="G446" s="225">
        <v>0</v>
      </c>
      <c r="H446" s="210" t="s">
        <v>217</v>
      </c>
      <c r="I446" s="195" t="str">
        <f t="shared" si="18"/>
        <v>0</v>
      </c>
    </row>
    <row r="447" spans="2:9" x14ac:dyDescent="0.25">
      <c r="B447" s="196" t="s">
        <v>311</v>
      </c>
      <c r="C447" s="434"/>
      <c r="D447" s="435"/>
      <c r="E447" s="435"/>
      <c r="F447" s="436"/>
      <c r="G447" s="225">
        <v>0</v>
      </c>
      <c r="H447" s="210" t="s">
        <v>217</v>
      </c>
      <c r="I447" s="195" t="str">
        <f t="shared" si="18"/>
        <v>0</v>
      </c>
    </row>
    <row r="448" spans="2:9" x14ac:dyDescent="0.25">
      <c r="B448" s="196" t="s">
        <v>312</v>
      </c>
      <c r="C448" s="434"/>
      <c r="D448" s="435"/>
      <c r="E448" s="435"/>
      <c r="F448" s="436"/>
      <c r="G448" s="225">
        <v>0</v>
      </c>
      <c r="H448" s="210" t="s">
        <v>217</v>
      </c>
      <c r="I448" s="195" t="str">
        <f t="shared" si="18"/>
        <v>0</v>
      </c>
    </row>
    <row r="449" spans="2:9" x14ac:dyDescent="0.25">
      <c r="B449" s="196" t="s">
        <v>313</v>
      </c>
      <c r="C449" s="434"/>
      <c r="D449" s="435"/>
      <c r="E449" s="435"/>
      <c r="F449" s="436"/>
      <c r="G449" s="225">
        <v>0</v>
      </c>
      <c r="H449" s="210" t="s">
        <v>217</v>
      </c>
      <c r="I449" s="195" t="str">
        <f t="shared" si="18"/>
        <v>0</v>
      </c>
    </row>
    <row r="450" spans="2:9" x14ac:dyDescent="0.25">
      <c r="B450" s="196" t="s">
        <v>314</v>
      </c>
      <c r="C450" s="434"/>
      <c r="D450" s="435"/>
      <c r="E450" s="435"/>
      <c r="F450" s="436"/>
      <c r="G450" s="225">
        <v>0</v>
      </c>
      <c r="H450" s="210" t="s">
        <v>217</v>
      </c>
      <c r="I450" s="195" t="str">
        <f t="shared" si="18"/>
        <v>0</v>
      </c>
    </row>
    <row r="451" spans="2:9" x14ac:dyDescent="0.25">
      <c r="B451" s="196" t="s">
        <v>315</v>
      </c>
      <c r="C451" s="434"/>
      <c r="D451" s="435"/>
      <c r="E451" s="435"/>
      <c r="F451" s="436"/>
      <c r="G451" s="225">
        <v>0</v>
      </c>
      <c r="H451" s="210" t="s">
        <v>217</v>
      </c>
      <c r="I451" s="195" t="str">
        <f t="shared" si="18"/>
        <v>0</v>
      </c>
    </row>
    <row r="452" spans="2:9" x14ac:dyDescent="0.25">
      <c r="B452" s="196" t="s">
        <v>316</v>
      </c>
      <c r="C452" s="434"/>
      <c r="D452" s="435"/>
      <c r="E452" s="435"/>
      <c r="F452" s="436"/>
      <c r="G452" s="225">
        <v>0</v>
      </c>
      <c r="H452" s="210" t="s">
        <v>217</v>
      </c>
      <c r="I452" s="195" t="str">
        <f t="shared" si="18"/>
        <v>0</v>
      </c>
    </row>
    <row r="453" spans="2:9" x14ac:dyDescent="0.25">
      <c r="B453" s="196" t="s">
        <v>317</v>
      </c>
      <c r="C453" s="434"/>
      <c r="D453" s="435"/>
      <c r="E453" s="435"/>
      <c r="F453" s="436"/>
      <c r="G453" s="225">
        <v>0</v>
      </c>
      <c r="H453" s="210" t="s">
        <v>217</v>
      </c>
      <c r="I453" s="195" t="str">
        <f t="shared" si="18"/>
        <v>0</v>
      </c>
    </row>
    <row r="454" spans="2:9" x14ac:dyDescent="0.25">
      <c r="B454" s="196" t="s">
        <v>318</v>
      </c>
      <c r="C454" s="434"/>
      <c r="D454" s="435"/>
      <c r="E454" s="435"/>
      <c r="F454" s="436"/>
      <c r="G454" s="225">
        <v>0</v>
      </c>
      <c r="H454" s="210" t="s">
        <v>217</v>
      </c>
      <c r="I454" s="195" t="str">
        <f t="shared" si="18"/>
        <v>0</v>
      </c>
    </row>
    <row r="455" spans="2:9" x14ac:dyDescent="0.25">
      <c r="B455" s="196" t="s">
        <v>319</v>
      </c>
      <c r="C455" s="434"/>
      <c r="D455" s="435"/>
      <c r="E455" s="435"/>
      <c r="F455" s="436"/>
      <c r="G455" s="225">
        <v>0</v>
      </c>
      <c r="H455" s="210" t="s">
        <v>217</v>
      </c>
      <c r="I455" s="195" t="str">
        <f t="shared" si="18"/>
        <v>0</v>
      </c>
    </row>
    <row r="456" spans="2:9" ht="15.75" thickBot="1" x14ac:dyDescent="0.3">
      <c r="B456" s="197" t="s">
        <v>320</v>
      </c>
      <c r="C456" s="447"/>
      <c r="D456" s="448"/>
      <c r="E456" s="448"/>
      <c r="F456" s="449"/>
      <c r="G456" s="225">
        <v>0</v>
      </c>
      <c r="H456" s="210" t="s">
        <v>217</v>
      </c>
      <c r="I456" s="195" t="str">
        <f t="shared" si="18"/>
        <v>0</v>
      </c>
    </row>
    <row r="457" spans="2:9" x14ac:dyDescent="0.25">
      <c r="B457" s="198"/>
      <c r="C457" s="199"/>
      <c r="D457" s="200"/>
      <c r="F457" s="189" t="s">
        <v>289</v>
      </c>
      <c r="G457" s="221" t="str">
        <f>IF(SUM(G442:G456)&lt;&gt;100,CONCATENATE(G458," - ","Check Weights to = 100"),SUM(G442:G456))</f>
        <v>0 - Check Weights to = 100</v>
      </c>
      <c r="H457" s="223"/>
      <c r="I457" s="221" t="str">
        <f>IF(G457&lt;&gt;100,"Check Weights to = 100",SUM(I442:I456))</f>
        <v>Check Weights to = 100</v>
      </c>
    </row>
    <row r="458" spans="2:9" ht="15.75" thickBot="1" x14ac:dyDescent="0.3">
      <c r="B458" s="201"/>
      <c r="C458" s="202"/>
      <c r="D458" s="200"/>
      <c r="E458" s="172"/>
      <c r="F458" s="190" t="s">
        <v>290</v>
      </c>
      <c r="G458" s="173">
        <f>SUM(G442:G456)</f>
        <v>0</v>
      </c>
      <c r="H458" s="222">
        <f>IF(G457&lt;&gt;100,0,ROUND(I457/G457,2))</f>
        <v>0</v>
      </c>
    </row>
    <row r="459" spans="2:9" x14ac:dyDescent="0.25">
      <c r="B459" s="201"/>
      <c r="C459" s="202"/>
      <c r="D459" s="200"/>
      <c r="E459" s="203"/>
      <c r="F459" s="216"/>
      <c r="G459" s="217"/>
      <c r="H459" s="218"/>
      <c r="I459" s="211"/>
    </row>
    <row r="460" spans="2:9" x14ac:dyDescent="0.25">
      <c r="B460" s="201"/>
      <c r="C460" s="202"/>
      <c r="D460" s="200"/>
      <c r="E460" s="203"/>
      <c r="F460" s="216"/>
      <c r="G460" s="217"/>
      <c r="H460" s="219"/>
      <c r="I460" s="220"/>
    </row>
    <row r="461" spans="2:9" x14ac:dyDescent="0.25">
      <c r="B461" s="198"/>
      <c r="C461" s="199"/>
      <c r="D461" s="199"/>
      <c r="E461" s="199"/>
      <c r="F461" s="199"/>
      <c r="G461" s="199"/>
      <c r="H461" s="199"/>
      <c r="I461" s="199"/>
    </row>
    <row r="462" spans="2:9" x14ac:dyDescent="0.25">
      <c r="B462" s="159" t="s">
        <v>325</v>
      </c>
      <c r="C462" s="160" t="s">
        <v>283</v>
      </c>
      <c r="D462" s="161"/>
      <c r="E462" s="161"/>
      <c r="F462" s="161"/>
      <c r="G462" s="159"/>
      <c r="H462" s="159"/>
      <c r="I462" s="162"/>
    </row>
    <row r="463" spans="2:9" ht="15.75" thickBot="1" x14ac:dyDescent="0.3">
      <c r="B463" s="159"/>
      <c r="C463" s="186" t="s">
        <v>217</v>
      </c>
      <c r="D463" s="191"/>
      <c r="E463" s="191"/>
      <c r="F463" s="191"/>
      <c r="G463" s="159"/>
    </row>
    <row r="464" spans="2:9" x14ac:dyDescent="0.25">
      <c r="B464" s="159"/>
      <c r="C464" s="445" t="s">
        <v>284</v>
      </c>
      <c r="D464" s="445"/>
      <c r="E464" s="445"/>
      <c r="F464" s="445"/>
      <c r="G464" s="161"/>
      <c r="H464" s="161"/>
    </row>
    <row r="465" spans="2:9" ht="15.75" thickBot="1" x14ac:dyDescent="0.3">
      <c r="B465" s="159"/>
      <c r="C465" s="446"/>
      <c r="D465" s="446"/>
      <c r="E465" s="446"/>
      <c r="F465" s="446"/>
      <c r="G465" s="179"/>
      <c r="H465" s="164"/>
      <c r="I465" s="193"/>
    </row>
    <row r="466" spans="2:9" x14ac:dyDescent="0.25">
      <c r="B466" s="194" t="s">
        <v>306</v>
      </c>
      <c r="C466" s="434"/>
      <c r="D466" s="435"/>
      <c r="E466" s="435"/>
      <c r="F466" s="436"/>
      <c r="G466" s="225">
        <v>0</v>
      </c>
      <c r="H466" s="209" t="s">
        <v>217</v>
      </c>
      <c r="I466" s="195" t="str">
        <f>IF(H466="Select","0",IF(H466="1-Not Satisfactory",G466*1,IF(H466="2-Needs Improvement",G466*2,IF(H466="3-Satisfactory",G466*3,IF(H466="4-Commendable",G466*4,IF(H466="5-Outstanding",G466*5,0))))))</f>
        <v>0</v>
      </c>
    </row>
    <row r="467" spans="2:9" x14ac:dyDescent="0.25">
      <c r="B467" s="196" t="s">
        <v>307</v>
      </c>
      <c r="C467" s="434"/>
      <c r="D467" s="435"/>
      <c r="E467" s="435"/>
      <c r="F467" s="436"/>
      <c r="G467" s="225">
        <v>0</v>
      </c>
      <c r="H467" s="210" t="s">
        <v>217</v>
      </c>
      <c r="I467" s="195" t="str">
        <f t="shared" ref="I467:I480" si="19">IF(H467="Select","0",IF(H467="1-Not Satisfactory",G467*1,IF(H467="2-Needs Improvement",G467*2,IF(H467="3-Satisfactory",G467*3,IF(H467="4-Commendable",G467*4,IF(H467="5-Outstanding",G467*5,0))))))</f>
        <v>0</v>
      </c>
    </row>
    <row r="468" spans="2:9" x14ac:dyDescent="0.25">
      <c r="B468" s="196" t="s">
        <v>308</v>
      </c>
      <c r="C468" s="434"/>
      <c r="D468" s="435"/>
      <c r="E468" s="435"/>
      <c r="F468" s="436"/>
      <c r="G468" s="225">
        <v>0</v>
      </c>
      <c r="H468" s="210" t="s">
        <v>217</v>
      </c>
      <c r="I468" s="195" t="str">
        <f t="shared" si="19"/>
        <v>0</v>
      </c>
    </row>
    <row r="469" spans="2:9" x14ac:dyDescent="0.25">
      <c r="B469" s="196" t="s">
        <v>309</v>
      </c>
      <c r="C469" s="434"/>
      <c r="D469" s="435"/>
      <c r="E469" s="435"/>
      <c r="F469" s="436"/>
      <c r="G469" s="225">
        <v>0</v>
      </c>
      <c r="H469" s="210" t="s">
        <v>217</v>
      </c>
      <c r="I469" s="195" t="str">
        <f t="shared" si="19"/>
        <v>0</v>
      </c>
    </row>
    <row r="470" spans="2:9" x14ac:dyDescent="0.25">
      <c r="B470" s="196" t="s">
        <v>310</v>
      </c>
      <c r="C470" s="434"/>
      <c r="D470" s="435"/>
      <c r="E470" s="435"/>
      <c r="F470" s="436"/>
      <c r="G470" s="225">
        <v>0</v>
      </c>
      <c r="H470" s="210" t="s">
        <v>217</v>
      </c>
      <c r="I470" s="195" t="str">
        <f t="shared" si="19"/>
        <v>0</v>
      </c>
    </row>
    <row r="471" spans="2:9" x14ac:dyDescent="0.25">
      <c r="B471" s="196" t="s">
        <v>311</v>
      </c>
      <c r="C471" s="434"/>
      <c r="D471" s="435"/>
      <c r="E471" s="435"/>
      <c r="F471" s="436"/>
      <c r="G471" s="225">
        <v>0</v>
      </c>
      <c r="H471" s="210" t="s">
        <v>217</v>
      </c>
      <c r="I471" s="195" t="str">
        <f t="shared" si="19"/>
        <v>0</v>
      </c>
    </row>
    <row r="472" spans="2:9" x14ac:dyDescent="0.25">
      <c r="B472" s="196" t="s">
        <v>312</v>
      </c>
      <c r="C472" s="434"/>
      <c r="D472" s="435"/>
      <c r="E472" s="435"/>
      <c r="F472" s="436"/>
      <c r="G472" s="225">
        <v>0</v>
      </c>
      <c r="H472" s="210" t="s">
        <v>217</v>
      </c>
      <c r="I472" s="195" t="str">
        <f t="shared" si="19"/>
        <v>0</v>
      </c>
    </row>
    <row r="473" spans="2:9" x14ac:dyDescent="0.25">
      <c r="B473" s="196" t="s">
        <v>313</v>
      </c>
      <c r="C473" s="434"/>
      <c r="D473" s="435"/>
      <c r="E473" s="435"/>
      <c r="F473" s="436"/>
      <c r="G473" s="225">
        <v>0</v>
      </c>
      <c r="H473" s="210" t="s">
        <v>217</v>
      </c>
      <c r="I473" s="195" t="str">
        <f t="shared" si="19"/>
        <v>0</v>
      </c>
    </row>
    <row r="474" spans="2:9" x14ac:dyDescent="0.25">
      <c r="B474" s="196" t="s">
        <v>314</v>
      </c>
      <c r="C474" s="434"/>
      <c r="D474" s="435"/>
      <c r="E474" s="435"/>
      <c r="F474" s="436"/>
      <c r="G474" s="225">
        <v>0</v>
      </c>
      <c r="H474" s="210" t="s">
        <v>217</v>
      </c>
      <c r="I474" s="195" t="str">
        <f t="shared" si="19"/>
        <v>0</v>
      </c>
    </row>
    <row r="475" spans="2:9" x14ac:dyDescent="0.25">
      <c r="B475" s="196" t="s">
        <v>315</v>
      </c>
      <c r="C475" s="434"/>
      <c r="D475" s="435"/>
      <c r="E475" s="435"/>
      <c r="F475" s="436"/>
      <c r="G475" s="225">
        <v>0</v>
      </c>
      <c r="H475" s="210" t="s">
        <v>217</v>
      </c>
      <c r="I475" s="195" t="str">
        <f t="shared" si="19"/>
        <v>0</v>
      </c>
    </row>
    <row r="476" spans="2:9" x14ac:dyDescent="0.25">
      <c r="B476" s="196" t="s">
        <v>316</v>
      </c>
      <c r="C476" s="434"/>
      <c r="D476" s="435"/>
      <c r="E476" s="435"/>
      <c r="F476" s="436"/>
      <c r="G476" s="225">
        <v>0</v>
      </c>
      <c r="H476" s="210" t="s">
        <v>217</v>
      </c>
      <c r="I476" s="195" t="str">
        <f t="shared" si="19"/>
        <v>0</v>
      </c>
    </row>
    <row r="477" spans="2:9" x14ac:dyDescent="0.25">
      <c r="B477" s="196" t="s">
        <v>317</v>
      </c>
      <c r="C477" s="434"/>
      <c r="D477" s="435"/>
      <c r="E477" s="435"/>
      <c r="F477" s="436"/>
      <c r="G477" s="225">
        <v>0</v>
      </c>
      <c r="H477" s="210" t="s">
        <v>217</v>
      </c>
      <c r="I477" s="195" t="str">
        <f t="shared" si="19"/>
        <v>0</v>
      </c>
    </row>
    <row r="478" spans="2:9" x14ac:dyDescent="0.25">
      <c r="B478" s="196" t="s">
        <v>318</v>
      </c>
      <c r="C478" s="434"/>
      <c r="D478" s="435"/>
      <c r="E478" s="435"/>
      <c r="F478" s="436"/>
      <c r="G478" s="225">
        <v>0</v>
      </c>
      <c r="H478" s="210" t="s">
        <v>217</v>
      </c>
      <c r="I478" s="195" t="str">
        <f t="shared" si="19"/>
        <v>0</v>
      </c>
    </row>
    <row r="479" spans="2:9" x14ac:dyDescent="0.25">
      <c r="B479" s="196" t="s">
        <v>319</v>
      </c>
      <c r="C479" s="434"/>
      <c r="D479" s="435"/>
      <c r="E479" s="435"/>
      <c r="F479" s="436"/>
      <c r="G479" s="225">
        <v>0</v>
      </c>
      <c r="H479" s="210" t="s">
        <v>217</v>
      </c>
      <c r="I479" s="195" t="str">
        <f t="shared" si="19"/>
        <v>0</v>
      </c>
    </row>
    <row r="480" spans="2:9" ht="15.75" thickBot="1" x14ac:dyDescent="0.3">
      <c r="B480" s="197" t="s">
        <v>320</v>
      </c>
      <c r="C480" s="447"/>
      <c r="D480" s="448"/>
      <c r="E480" s="448"/>
      <c r="F480" s="449"/>
      <c r="G480" s="225">
        <v>0</v>
      </c>
      <c r="H480" s="210" t="s">
        <v>217</v>
      </c>
      <c r="I480" s="195" t="str">
        <f t="shared" si="19"/>
        <v>0</v>
      </c>
    </row>
    <row r="481" spans="2:9" x14ac:dyDescent="0.25">
      <c r="B481" s="198"/>
      <c r="C481" s="199"/>
      <c r="D481" s="200"/>
      <c r="F481" s="189" t="s">
        <v>289</v>
      </c>
      <c r="G481" s="221" t="str">
        <f>IF(SUM(G466:G480)&lt;&gt;100,CONCATENATE(G482," - ","Check Weights to = 100"),SUM(G466:G480))</f>
        <v>0 - Check Weights to = 100</v>
      </c>
      <c r="H481" s="223"/>
      <c r="I481" s="221" t="str">
        <f>IF(G481&lt;&gt;100,"Check Weights to = 100",SUM(I466:I480))</f>
        <v>Check Weights to = 100</v>
      </c>
    </row>
    <row r="482" spans="2:9" ht="15.75" thickBot="1" x14ac:dyDescent="0.3">
      <c r="B482" s="201"/>
      <c r="C482" s="202"/>
      <c r="D482" s="200"/>
      <c r="E482" s="172"/>
      <c r="F482" s="190" t="s">
        <v>290</v>
      </c>
      <c r="G482" s="173">
        <f>SUM(G466:G480)</f>
        <v>0</v>
      </c>
      <c r="H482" s="222">
        <f>IF(G481&lt;&gt;100,0,ROUND(I481/G481,2))</f>
        <v>0</v>
      </c>
    </row>
    <row r="483" spans="2:9" x14ac:dyDescent="0.25">
      <c r="B483" s="201"/>
      <c r="C483" s="202"/>
      <c r="D483" s="200"/>
      <c r="E483" s="203"/>
      <c r="F483" s="216"/>
      <c r="G483" s="217"/>
      <c r="H483" s="218"/>
      <c r="I483" s="211"/>
    </row>
    <row r="484" spans="2:9" x14ac:dyDescent="0.25">
      <c r="B484" s="201"/>
      <c r="C484" s="202"/>
      <c r="D484" s="200"/>
      <c r="E484" s="203"/>
      <c r="F484" s="216"/>
      <c r="G484" s="217"/>
      <c r="H484" s="219"/>
      <c r="I484" s="220"/>
    </row>
    <row r="485" spans="2:9" x14ac:dyDescent="0.25">
      <c r="B485" s="198"/>
      <c r="C485" s="199"/>
      <c r="D485" s="199"/>
      <c r="E485" s="199"/>
      <c r="F485" s="199"/>
      <c r="G485" s="199"/>
      <c r="H485" s="199"/>
      <c r="I485" s="199"/>
    </row>
    <row r="486" spans="2:9" x14ac:dyDescent="0.25">
      <c r="B486" s="159" t="s">
        <v>326</v>
      </c>
      <c r="C486" s="160" t="s">
        <v>283</v>
      </c>
      <c r="D486" s="161"/>
      <c r="E486" s="161"/>
      <c r="F486" s="161"/>
      <c r="G486" s="159"/>
      <c r="H486" s="159"/>
      <c r="I486" s="162"/>
    </row>
    <row r="487" spans="2:9" ht="15.75" thickBot="1" x14ac:dyDescent="0.3">
      <c r="B487" s="159"/>
      <c r="C487" s="186" t="s">
        <v>217</v>
      </c>
      <c r="D487" s="191"/>
      <c r="E487" s="191"/>
      <c r="F487" s="191"/>
      <c r="G487" s="159"/>
    </row>
    <row r="488" spans="2:9" x14ac:dyDescent="0.25">
      <c r="B488" s="159"/>
      <c r="C488" s="445" t="s">
        <v>284</v>
      </c>
      <c r="D488" s="445"/>
      <c r="E488" s="445"/>
      <c r="F488" s="445"/>
      <c r="G488" s="161"/>
      <c r="H488" s="161"/>
    </row>
    <row r="489" spans="2:9" ht="15.75" thickBot="1" x14ac:dyDescent="0.3">
      <c r="B489" s="159"/>
      <c r="C489" s="446"/>
      <c r="D489" s="446"/>
      <c r="E489" s="446"/>
      <c r="F489" s="446"/>
      <c r="G489" s="179"/>
      <c r="H489" s="164"/>
      <c r="I489" s="193"/>
    </row>
    <row r="490" spans="2:9" x14ac:dyDescent="0.25">
      <c r="B490" s="194" t="s">
        <v>306</v>
      </c>
      <c r="C490" s="434"/>
      <c r="D490" s="435"/>
      <c r="E490" s="435"/>
      <c r="F490" s="436"/>
      <c r="G490" s="225">
        <v>0</v>
      </c>
      <c r="H490" s="209" t="s">
        <v>217</v>
      </c>
      <c r="I490" s="195" t="str">
        <f>IF(H490="Select","0",IF(H490="1-Not Satisfactory",G490*1,IF(H490="2-Needs Improvement",G490*2,IF(H490="3-Satisfactory",G490*3,IF(H490="4-Commendable",G490*4,IF(H490="5-Outstanding",G490*5,0))))))</f>
        <v>0</v>
      </c>
    </row>
    <row r="491" spans="2:9" x14ac:dyDescent="0.25">
      <c r="B491" s="196" t="s">
        <v>307</v>
      </c>
      <c r="C491" s="434"/>
      <c r="D491" s="435"/>
      <c r="E491" s="435"/>
      <c r="F491" s="436"/>
      <c r="G491" s="225">
        <v>0</v>
      </c>
      <c r="H491" s="210" t="s">
        <v>217</v>
      </c>
      <c r="I491" s="195" t="str">
        <f t="shared" ref="I491:I504" si="20">IF(H491="Select","0",IF(H491="1-Not Satisfactory",G491*1,IF(H491="2-Needs Improvement",G491*2,IF(H491="3-Satisfactory",G491*3,IF(H491="4-Commendable",G491*4,IF(H491="5-Outstanding",G491*5,0))))))</f>
        <v>0</v>
      </c>
    </row>
    <row r="492" spans="2:9" x14ac:dyDescent="0.25">
      <c r="B492" s="196" t="s">
        <v>308</v>
      </c>
      <c r="C492" s="434"/>
      <c r="D492" s="435"/>
      <c r="E492" s="435"/>
      <c r="F492" s="436"/>
      <c r="G492" s="225">
        <v>0</v>
      </c>
      <c r="H492" s="210" t="s">
        <v>217</v>
      </c>
      <c r="I492" s="195" t="str">
        <f t="shared" si="20"/>
        <v>0</v>
      </c>
    </row>
    <row r="493" spans="2:9" x14ac:dyDescent="0.25">
      <c r="B493" s="196" t="s">
        <v>309</v>
      </c>
      <c r="C493" s="434"/>
      <c r="D493" s="435"/>
      <c r="E493" s="435"/>
      <c r="F493" s="436"/>
      <c r="G493" s="225">
        <v>0</v>
      </c>
      <c r="H493" s="210" t="s">
        <v>217</v>
      </c>
      <c r="I493" s="195" t="str">
        <f t="shared" si="20"/>
        <v>0</v>
      </c>
    </row>
    <row r="494" spans="2:9" x14ac:dyDescent="0.25">
      <c r="B494" s="196" t="s">
        <v>310</v>
      </c>
      <c r="C494" s="434"/>
      <c r="D494" s="435"/>
      <c r="E494" s="435"/>
      <c r="F494" s="436"/>
      <c r="G494" s="225">
        <v>0</v>
      </c>
      <c r="H494" s="210" t="s">
        <v>217</v>
      </c>
      <c r="I494" s="195" t="str">
        <f t="shared" si="20"/>
        <v>0</v>
      </c>
    </row>
    <row r="495" spans="2:9" x14ac:dyDescent="0.25">
      <c r="B495" s="196" t="s">
        <v>311</v>
      </c>
      <c r="C495" s="434"/>
      <c r="D495" s="435"/>
      <c r="E495" s="435"/>
      <c r="F495" s="436"/>
      <c r="G495" s="225">
        <v>0</v>
      </c>
      <c r="H495" s="210" t="s">
        <v>217</v>
      </c>
      <c r="I495" s="195" t="str">
        <f t="shared" si="20"/>
        <v>0</v>
      </c>
    </row>
    <row r="496" spans="2:9" x14ac:dyDescent="0.25">
      <c r="B496" s="196" t="s">
        <v>312</v>
      </c>
      <c r="C496" s="434"/>
      <c r="D496" s="435"/>
      <c r="E496" s="435"/>
      <c r="F496" s="436"/>
      <c r="G496" s="225">
        <v>0</v>
      </c>
      <c r="H496" s="210" t="s">
        <v>217</v>
      </c>
      <c r="I496" s="195" t="str">
        <f t="shared" si="20"/>
        <v>0</v>
      </c>
    </row>
    <row r="497" spans="2:9" x14ac:dyDescent="0.25">
      <c r="B497" s="196" t="s">
        <v>313</v>
      </c>
      <c r="C497" s="434"/>
      <c r="D497" s="435"/>
      <c r="E497" s="435"/>
      <c r="F497" s="436"/>
      <c r="G497" s="225">
        <v>0</v>
      </c>
      <c r="H497" s="210" t="s">
        <v>217</v>
      </c>
      <c r="I497" s="195" t="str">
        <f t="shared" si="20"/>
        <v>0</v>
      </c>
    </row>
    <row r="498" spans="2:9" x14ac:dyDescent="0.25">
      <c r="B498" s="196" t="s">
        <v>314</v>
      </c>
      <c r="C498" s="434"/>
      <c r="D498" s="435"/>
      <c r="E498" s="435"/>
      <c r="F498" s="436"/>
      <c r="G498" s="225">
        <v>0</v>
      </c>
      <c r="H498" s="210" t="s">
        <v>217</v>
      </c>
      <c r="I498" s="195" t="str">
        <f t="shared" si="20"/>
        <v>0</v>
      </c>
    </row>
    <row r="499" spans="2:9" x14ac:dyDescent="0.25">
      <c r="B499" s="196" t="s">
        <v>315</v>
      </c>
      <c r="C499" s="434"/>
      <c r="D499" s="435"/>
      <c r="E499" s="435"/>
      <c r="F499" s="436"/>
      <c r="G499" s="225">
        <v>0</v>
      </c>
      <c r="H499" s="210" t="s">
        <v>217</v>
      </c>
      <c r="I499" s="195" t="str">
        <f t="shared" si="20"/>
        <v>0</v>
      </c>
    </row>
    <row r="500" spans="2:9" x14ac:dyDescent="0.25">
      <c r="B500" s="196" t="s">
        <v>316</v>
      </c>
      <c r="C500" s="434"/>
      <c r="D500" s="435"/>
      <c r="E500" s="435"/>
      <c r="F500" s="436"/>
      <c r="G500" s="225">
        <v>0</v>
      </c>
      <c r="H500" s="210" t="s">
        <v>217</v>
      </c>
      <c r="I500" s="195" t="str">
        <f t="shared" si="20"/>
        <v>0</v>
      </c>
    </row>
    <row r="501" spans="2:9" x14ac:dyDescent="0.25">
      <c r="B501" s="196" t="s">
        <v>317</v>
      </c>
      <c r="C501" s="434"/>
      <c r="D501" s="435"/>
      <c r="E501" s="435"/>
      <c r="F501" s="436"/>
      <c r="G501" s="225">
        <v>0</v>
      </c>
      <c r="H501" s="210" t="s">
        <v>217</v>
      </c>
      <c r="I501" s="195" t="str">
        <f t="shared" si="20"/>
        <v>0</v>
      </c>
    </row>
    <row r="502" spans="2:9" x14ac:dyDescent="0.25">
      <c r="B502" s="196" t="s">
        <v>318</v>
      </c>
      <c r="C502" s="434"/>
      <c r="D502" s="435"/>
      <c r="E502" s="435"/>
      <c r="F502" s="436"/>
      <c r="G502" s="225">
        <v>0</v>
      </c>
      <c r="H502" s="210" t="s">
        <v>217</v>
      </c>
      <c r="I502" s="195" t="str">
        <f t="shared" si="20"/>
        <v>0</v>
      </c>
    </row>
    <row r="503" spans="2:9" x14ac:dyDescent="0.25">
      <c r="B503" s="196" t="s">
        <v>319</v>
      </c>
      <c r="C503" s="434"/>
      <c r="D503" s="435"/>
      <c r="E503" s="435"/>
      <c r="F503" s="436"/>
      <c r="G503" s="225">
        <v>0</v>
      </c>
      <c r="H503" s="210" t="s">
        <v>217</v>
      </c>
      <c r="I503" s="195" t="str">
        <f t="shared" si="20"/>
        <v>0</v>
      </c>
    </row>
    <row r="504" spans="2:9" ht="15.75" thickBot="1" x14ac:dyDescent="0.3">
      <c r="B504" s="197" t="s">
        <v>320</v>
      </c>
      <c r="C504" s="447"/>
      <c r="D504" s="448"/>
      <c r="E504" s="448"/>
      <c r="F504" s="449"/>
      <c r="G504" s="225">
        <v>0</v>
      </c>
      <c r="H504" s="210" t="s">
        <v>217</v>
      </c>
      <c r="I504" s="195" t="str">
        <f t="shared" si="20"/>
        <v>0</v>
      </c>
    </row>
    <row r="505" spans="2:9" x14ac:dyDescent="0.25">
      <c r="B505" s="198"/>
      <c r="C505" s="199"/>
      <c r="D505" s="200"/>
      <c r="F505" s="189" t="s">
        <v>289</v>
      </c>
      <c r="G505" s="221" t="str">
        <f>IF(SUM(G490:G504)&lt;&gt;100,CONCATENATE(G506," - ","Check Weights to = 100"),SUM(G490:G504))</f>
        <v>0 - Check Weights to = 100</v>
      </c>
      <c r="H505" s="223"/>
      <c r="I505" s="221" t="str">
        <f>IF(G505&lt;&gt;100,"Check Weights to = 100",SUM(I490:I504))</f>
        <v>Check Weights to = 100</v>
      </c>
    </row>
    <row r="506" spans="2:9" ht="15.75" thickBot="1" x14ac:dyDescent="0.3">
      <c r="B506" s="201"/>
      <c r="C506" s="202"/>
      <c r="D506" s="200"/>
      <c r="E506" s="172"/>
      <c r="F506" s="190" t="s">
        <v>290</v>
      </c>
      <c r="G506" s="173">
        <f>SUM(G490:G504)</f>
        <v>0</v>
      </c>
      <c r="H506" s="222">
        <f>IF(G505&lt;&gt;100,0,ROUND(I505/G505,2))</f>
        <v>0</v>
      </c>
    </row>
    <row r="507" spans="2:9" x14ac:dyDescent="0.25">
      <c r="B507" s="201"/>
      <c r="C507" s="202"/>
      <c r="D507" s="200"/>
      <c r="E507" s="203"/>
      <c r="F507" s="216"/>
      <c r="G507" s="217"/>
      <c r="H507" s="218"/>
      <c r="I507" s="211"/>
    </row>
    <row r="508" spans="2:9" x14ac:dyDescent="0.25">
      <c r="B508" s="201"/>
      <c r="C508" s="202"/>
      <c r="D508" s="200"/>
      <c r="E508" s="203"/>
      <c r="F508" s="216"/>
      <c r="G508" s="217"/>
      <c r="H508" s="219"/>
      <c r="I508" s="220"/>
    </row>
    <row r="509" spans="2:9" x14ac:dyDescent="0.25">
      <c r="B509" s="198"/>
      <c r="C509" s="199"/>
      <c r="D509" s="199"/>
      <c r="E509" s="199"/>
      <c r="F509" s="199"/>
      <c r="G509" s="199"/>
      <c r="H509" s="199"/>
      <c r="I509" s="199"/>
    </row>
    <row r="510" spans="2:9" x14ac:dyDescent="0.25">
      <c r="B510" s="159" t="s">
        <v>327</v>
      </c>
      <c r="C510" s="160" t="s">
        <v>283</v>
      </c>
      <c r="D510" s="161"/>
      <c r="E510" s="161"/>
      <c r="F510" s="161"/>
      <c r="G510" s="159"/>
      <c r="H510" s="159"/>
      <c r="I510" s="162"/>
    </row>
    <row r="511" spans="2:9" ht="15.75" thickBot="1" x14ac:dyDescent="0.3">
      <c r="B511" s="159"/>
      <c r="C511" s="186" t="s">
        <v>217</v>
      </c>
      <c r="D511" s="191"/>
      <c r="E511" s="191"/>
      <c r="F511" s="191"/>
      <c r="G511" s="159"/>
    </row>
    <row r="512" spans="2:9" x14ac:dyDescent="0.25">
      <c r="B512" s="159"/>
      <c r="C512" s="445" t="s">
        <v>284</v>
      </c>
      <c r="D512" s="445"/>
      <c r="E512" s="445"/>
      <c r="F512" s="445"/>
      <c r="G512" s="161"/>
      <c r="H512" s="161"/>
    </row>
    <row r="513" spans="2:9" ht="15.75" thickBot="1" x14ac:dyDescent="0.3">
      <c r="B513" s="159"/>
      <c r="C513" s="446"/>
      <c r="D513" s="446"/>
      <c r="E513" s="446"/>
      <c r="F513" s="446"/>
      <c r="G513" s="179"/>
      <c r="H513" s="164"/>
      <c r="I513" s="193"/>
    </row>
    <row r="514" spans="2:9" x14ac:dyDescent="0.25">
      <c r="B514" s="194" t="s">
        <v>306</v>
      </c>
      <c r="C514" s="434"/>
      <c r="D514" s="435"/>
      <c r="E514" s="435"/>
      <c r="F514" s="436"/>
      <c r="G514" s="225">
        <v>0</v>
      </c>
      <c r="H514" s="209" t="s">
        <v>217</v>
      </c>
      <c r="I514" s="195" t="str">
        <f>IF(H514="Select","0",IF(H514="1-Not Satisfactory",G514*1,IF(H514="2-Needs Improvement",G514*2,IF(H514="3-Satisfactory",G514*3,IF(H514="4-Commendable",G514*4,IF(H514="5-Outstanding",G514*5,0))))))</f>
        <v>0</v>
      </c>
    </row>
    <row r="515" spans="2:9" x14ac:dyDescent="0.25">
      <c r="B515" s="196" t="s">
        <v>307</v>
      </c>
      <c r="C515" s="434"/>
      <c r="D515" s="435"/>
      <c r="E515" s="435"/>
      <c r="F515" s="436"/>
      <c r="G515" s="225">
        <v>0</v>
      </c>
      <c r="H515" s="210" t="s">
        <v>217</v>
      </c>
      <c r="I515" s="195" t="str">
        <f t="shared" ref="I515:I528" si="21">IF(H515="Select","0",IF(H515="1-Not Satisfactory",G515*1,IF(H515="2-Needs Improvement",G515*2,IF(H515="3-Satisfactory",G515*3,IF(H515="4-Commendable",G515*4,IF(H515="5-Outstanding",G515*5,0))))))</f>
        <v>0</v>
      </c>
    </row>
    <row r="516" spans="2:9" x14ac:dyDescent="0.25">
      <c r="B516" s="196" t="s">
        <v>308</v>
      </c>
      <c r="C516" s="434"/>
      <c r="D516" s="435"/>
      <c r="E516" s="435"/>
      <c r="F516" s="436"/>
      <c r="G516" s="225">
        <v>0</v>
      </c>
      <c r="H516" s="210" t="s">
        <v>217</v>
      </c>
      <c r="I516" s="195" t="str">
        <f t="shared" si="21"/>
        <v>0</v>
      </c>
    </row>
    <row r="517" spans="2:9" x14ac:dyDescent="0.25">
      <c r="B517" s="196" t="s">
        <v>309</v>
      </c>
      <c r="C517" s="434"/>
      <c r="D517" s="435"/>
      <c r="E517" s="435"/>
      <c r="F517" s="436"/>
      <c r="G517" s="225">
        <v>0</v>
      </c>
      <c r="H517" s="210" t="s">
        <v>217</v>
      </c>
      <c r="I517" s="195" t="str">
        <f t="shared" si="21"/>
        <v>0</v>
      </c>
    </row>
    <row r="518" spans="2:9" x14ac:dyDescent="0.25">
      <c r="B518" s="196" t="s">
        <v>310</v>
      </c>
      <c r="C518" s="434"/>
      <c r="D518" s="435"/>
      <c r="E518" s="435"/>
      <c r="F518" s="436"/>
      <c r="G518" s="225">
        <v>0</v>
      </c>
      <c r="H518" s="210" t="s">
        <v>217</v>
      </c>
      <c r="I518" s="195" t="str">
        <f t="shared" si="21"/>
        <v>0</v>
      </c>
    </row>
    <row r="519" spans="2:9" x14ac:dyDescent="0.25">
      <c r="B519" s="196" t="s">
        <v>311</v>
      </c>
      <c r="C519" s="434"/>
      <c r="D519" s="435"/>
      <c r="E519" s="435"/>
      <c r="F519" s="436"/>
      <c r="G519" s="225">
        <v>0</v>
      </c>
      <c r="H519" s="210" t="s">
        <v>217</v>
      </c>
      <c r="I519" s="195" t="str">
        <f t="shared" si="21"/>
        <v>0</v>
      </c>
    </row>
    <row r="520" spans="2:9" x14ac:dyDescent="0.25">
      <c r="B520" s="196" t="s">
        <v>312</v>
      </c>
      <c r="C520" s="434"/>
      <c r="D520" s="435"/>
      <c r="E520" s="435"/>
      <c r="F520" s="436"/>
      <c r="G520" s="225">
        <v>0</v>
      </c>
      <c r="H520" s="210" t="s">
        <v>217</v>
      </c>
      <c r="I520" s="195" t="str">
        <f t="shared" si="21"/>
        <v>0</v>
      </c>
    </row>
    <row r="521" spans="2:9" x14ac:dyDescent="0.25">
      <c r="B521" s="196" t="s">
        <v>313</v>
      </c>
      <c r="C521" s="434"/>
      <c r="D521" s="435"/>
      <c r="E521" s="435"/>
      <c r="F521" s="436"/>
      <c r="G521" s="225">
        <v>0</v>
      </c>
      <c r="H521" s="210" t="s">
        <v>217</v>
      </c>
      <c r="I521" s="195" t="str">
        <f t="shared" si="21"/>
        <v>0</v>
      </c>
    </row>
    <row r="522" spans="2:9" x14ac:dyDescent="0.25">
      <c r="B522" s="196" t="s">
        <v>314</v>
      </c>
      <c r="C522" s="434"/>
      <c r="D522" s="435"/>
      <c r="E522" s="435"/>
      <c r="F522" s="436"/>
      <c r="G522" s="225">
        <v>0</v>
      </c>
      <c r="H522" s="210" t="s">
        <v>217</v>
      </c>
      <c r="I522" s="195" t="str">
        <f t="shared" si="21"/>
        <v>0</v>
      </c>
    </row>
    <row r="523" spans="2:9" x14ac:dyDescent="0.25">
      <c r="B523" s="196" t="s">
        <v>315</v>
      </c>
      <c r="C523" s="434"/>
      <c r="D523" s="435"/>
      <c r="E523" s="435"/>
      <c r="F523" s="436"/>
      <c r="G523" s="225">
        <v>0</v>
      </c>
      <c r="H523" s="210" t="s">
        <v>217</v>
      </c>
      <c r="I523" s="195" t="str">
        <f t="shared" si="21"/>
        <v>0</v>
      </c>
    </row>
    <row r="524" spans="2:9" x14ac:dyDescent="0.25">
      <c r="B524" s="196" t="s">
        <v>316</v>
      </c>
      <c r="C524" s="434"/>
      <c r="D524" s="435"/>
      <c r="E524" s="435"/>
      <c r="F524" s="436"/>
      <c r="G524" s="225">
        <v>0</v>
      </c>
      <c r="H524" s="210" t="s">
        <v>217</v>
      </c>
      <c r="I524" s="195" t="str">
        <f t="shared" si="21"/>
        <v>0</v>
      </c>
    </row>
    <row r="525" spans="2:9" x14ac:dyDescent="0.25">
      <c r="B525" s="196" t="s">
        <v>317</v>
      </c>
      <c r="C525" s="434"/>
      <c r="D525" s="435"/>
      <c r="E525" s="435"/>
      <c r="F525" s="436"/>
      <c r="G525" s="225">
        <v>0</v>
      </c>
      <c r="H525" s="210" t="s">
        <v>217</v>
      </c>
      <c r="I525" s="195" t="str">
        <f t="shared" si="21"/>
        <v>0</v>
      </c>
    </row>
    <row r="526" spans="2:9" x14ac:dyDescent="0.25">
      <c r="B526" s="196" t="s">
        <v>318</v>
      </c>
      <c r="C526" s="434"/>
      <c r="D526" s="435"/>
      <c r="E526" s="435"/>
      <c r="F526" s="436"/>
      <c r="G526" s="225">
        <v>0</v>
      </c>
      <c r="H526" s="210" t="s">
        <v>217</v>
      </c>
      <c r="I526" s="195" t="str">
        <f t="shared" si="21"/>
        <v>0</v>
      </c>
    </row>
    <row r="527" spans="2:9" x14ac:dyDescent="0.25">
      <c r="B527" s="196" t="s">
        <v>319</v>
      </c>
      <c r="C527" s="434"/>
      <c r="D527" s="435"/>
      <c r="E527" s="435"/>
      <c r="F527" s="436"/>
      <c r="G527" s="225">
        <v>0</v>
      </c>
      <c r="H527" s="210" t="s">
        <v>217</v>
      </c>
      <c r="I527" s="195" t="str">
        <f t="shared" si="21"/>
        <v>0</v>
      </c>
    </row>
    <row r="528" spans="2:9" ht="15.75" thickBot="1" x14ac:dyDescent="0.3">
      <c r="B528" s="197" t="s">
        <v>320</v>
      </c>
      <c r="C528" s="447"/>
      <c r="D528" s="448"/>
      <c r="E528" s="448"/>
      <c r="F528" s="449"/>
      <c r="G528" s="225">
        <v>0</v>
      </c>
      <c r="H528" s="210" t="s">
        <v>217</v>
      </c>
      <c r="I528" s="195" t="str">
        <f t="shared" si="21"/>
        <v>0</v>
      </c>
    </row>
    <row r="529" spans="2:9" x14ac:dyDescent="0.25">
      <c r="B529" s="198"/>
      <c r="C529" s="199"/>
      <c r="D529" s="200"/>
      <c r="F529" s="189" t="s">
        <v>289</v>
      </c>
      <c r="G529" s="221" t="str">
        <f>IF(SUM(G514:G528)&lt;&gt;100,CONCATENATE(G530," - ","Check Weights to = 100"),SUM(G514:G528))</f>
        <v>0 - Check Weights to = 100</v>
      </c>
      <c r="H529" s="223"/>
      <c r="I529" s="221" t="str">
        <f>IF(G529&lt;&gt;100,"Check Weights to = 100",SUM(I514:I528))</f>
        <v>Check Weights to = 100</v>
      </c>
    </row>
    <row r="530" spans="2:9" ht="15.75" thickBot="1" x14ac:dyDescent="0.3">
      <c r="B530" s="201"/>
      <c r="C530" s="202"/>
      <c r="D530" s="200"/>
      <c r="E530" s="172"/>
      <c r="F530" s="190" t="s">
        <v>290</v>
      </c>
      <c r="G530" s="173">
        <f>SUM(G514:G528)</f>
        <v>0</v>
      </c>
      <c r="H530" s="222">
        <f>IF(G529&lt;&gt;100,0,ROUND(I529/G529,2))</f>
        <v>0</v>
      </c>
    </row>
    <row r="531" spans="2:9" x14ac:dyDescent="0.25">
      <c r="B531" s="201"/>
      <c r="C531" s="202"/>
      <c r="D531" s="200"/>
      <c r="E531" s="203"/>
      <c r="F531" s="216"/>
      <c r="G531" s="217"/>
      <c r="H531" s="218"/>
      <c r="I531" s="211"/>
    </row>
    <row r="532" spans="2:9" x14ac:dyDescent="0.25">
      <c r="B532" s="201"/>
      <c r="C532" s="202"/>
      <c r="D532" s="200"/>
      <c r="E532" s="203"/>
      <c r="F532" s="216"/>
      <c r="G532" s="217"/>
      <c r="H532" s="219"/>
      <c r="I532" s="220"/>
    </row>
    <row r="533" spans="2:9" x14ac:dyDescent="0.25">
      <c r="B533" s="198"/>
      <c r="C533" s="199"/>
      <c r="D533" s="199"/>
      <c r="E533" s="199"/>
      <c r="F533" s="199"/>
      <c r="G533" s="199"/>
      <c r="H533" s="199"/>
      <c r="I533" s="199"/>
    </row>
    <row r="534" spans="2:9" x14ac:dyDescent="0.25">
      <c r="B534" s="159" t="s">
        <v>328</v>
      </c>
      <c r="C534" s="160" t="s">
        <v>283</v>
      </c>
      <c r="D534" s="161"/>
      <c r="E534" s="161"/>
      <c r="F534" s="161"/>
      <c r="G534" s="159"/>
      <c r="H534" s="159"/>
      <c r="I534" s="162"/>
    </row>
    <row r="535" spans="2:9" ht="15.75" thickBot="1" x14ac:dyDescent="0.3">
      <c r="B535" s="159"/>
      <c r="C535" s="186" t="s">
        <v>217</v>
      </c>
      <c r="D535" s="191"/>
      <c r="E535" s="191"/>
      <c r="F535" s="191"/>
      <c r="G535" s="159"/>
    </row>
    <row r="536" spans="2:9" x14ac:dyDescent="0.25">
      <c r="B536" s="159"/>
      <c r="C536" s="445" t="s">
        <v>284</v>
      </c>
      <c r="D536" s="445"/>
      <c r="E536" s="445"/>
      <c r="F536" s="445"/>
      <c r="G536" s="161"/>
      <c r="H536" s="161"/>
    </row>
    <row r="537" spans="2:9" ht="15.75" thickBot="1" x14ac:dyDescent="0.3">
      <c r="B537" s="159"/>
      <c r="C537" s="446"/>
      <c r="D537" s="446"/>
      <c r="E537" s="446"/>
      <c r="F537" s="446"/>
      <c r="G537" s="179"/>
      <c r="H537" s="164"/>
      <c r="I537" s="193"/>
    </row>
    <row r="538" spans="2:9" x14ac:dyDescent="0.25">
      <c r="B538" s="194" t="s">
        <v>306</v>
      </c>
      <c r="C538" s="434"/>
      <c r="D538" s="435"/>
      <c r="E538" s="435"/>
      <c r="F538" s="436"/>
      <c r="G538" s="225">
        <v>0</v>
      </c>
      <c r="H538" s="209" t="s">
        <v>217</v>
      </c>
      <c r="I538" s="195" t="str">
        <f>IF(H538="Select","0",IF(H538="1-Not Satisfactory",G538*1,IF(H538="2-Needs Improvement",G538*2,IF(H538="3-Satisfactory",G538*3,IF(H538="4-Commendable",G538*4,IF(H538="5-Outstanding",G538*5,0))))))</f>
        <v>0</v>
      </c>
    </row>
    <row r="539" spans="2:9" x14ac:dyDescent="0.25">
      <c r="B539" s="196" t="s">
        <v>307</v>
      </c>
      <c r="C539" s="434"/>
      <c r="D539" s="435"/>
      <c r="E539" s="435"/>
      <c r="F539" s="436"/>
      <c r="G539" s="225">
        <v>0</v>
      </c>
      <c r="H539" s="210" t="s">
        <v>217</v>
      </c>
      <c r="I539" s="195" t="str">
        <f t="shared" ref="I539:I552" si="22">IF(H539="Select","0",IF(H539="1-Not Satisfactory",G539*1,IF(H539="2-Needs Improvement",G539*2,IF(H539="3-Satisfactory",G539*3,IF(H539="4-Commendable",G539*4,IF(H539="5-Outstanding",G539*5,0))))))</f>
        <v>0</v>
      </c>
    </row>
    <row r="540" spans="2:9" x14ac:dyDescent="0.25">
      <c r="B540" s="196" t="s">
        <v>308</v>
      </c>
      <c r="C540" s="434"/>
      <c r="D540" s="435"/>
      <c r="E540" s="435"/>
      <c r="F540" s="436"/>
      <c r="G540" s="225">
        <v>0</v>
      </c>
      <c r="H540" s="210" t="s">
        <v>217</v>
      </c>
      <c r="I540" s="195" t="str">
        <f t="shared" si="22"/>
        <v>0</v>
      </c>
    </row>
    <row r="541" spans="2:9" x14ac:dyDescent="0.25">
      <c r="B541" s="196" t="s">
        <v>309</v>
      </c>
      <c r="C541" s="434"/>
      <c r="D541" s="435"/>
      <c r="E541" s="435"/>
      <c r="F541" s="436"/>
      <c r="G541" s="225">
        <v>0</v>
      </c>
      <c r="H541" s="210" t="s">
        <v>217</v>
      </c>
      <c r="I541" s="195" t="str">
        <f t="shared" si="22"/>
        <v>0</v>
      </c>
    </row>
    <row r="542" spans="2:9" x14ac:dyDescent="0.25">
      <c r="B542" s="196" t="s">
        <v>310</v>
      </c>
      <c r="C542" s="434"/>
      <c r="D542" s="435"/>
      <c r="E542" s="435"/>
      <c r="F542" s="436"/>
      <c r="G542" s="225">
        <v>0</v>
      </c>
      <c r="H542" s="210" t="s">
        <v>217</v>
      </c>
      <c r="I542" s="195" t="str">
        <f t="shared" si="22"/>
        <v>0</v>
      </c>
    </row>
    <row r="543" spans="2:9" x14ac:dyDescent="0.25">
      <c r="B543" s="196" t="s">
        <v>311</v>
      </c>
      <c r="C543" s="434"/>
      <c r="D543" s="435"/>
      <c r="E543" s="435"/>
      <c r="F543" s="436"/>
      <c r="G543" s="225">
        <v>0</v>
      </c>
      <c r="H543" s="210" t="s">
        <v>217</v>
      </c>
      <c r="I543" s="195" t="str">
        <f t="shared" si="22"/>
        <v>0</v>
      </c>
    </row>
    <row r="544" spans="2:9" x14ac:dyDescent="0.25">
      <c r="B544" s="196" t="s">
        <v>312</v>
      </c>
      <c r="C544" s="434"/>
      <c r="D544" s="435"/>
      <c r="E544" s="435"/>
      <c r="F544" s="436"/>
      <c r="G544" s="225">
        <v>0</v>
      </c>
      <c r="H544" s="210" t="s">
        <v>217</v>
      </c>
      <c r="I544" s="195" t="str">
        <f t="shared" si="22"/>
        <v>0</v>
      </c>
    </row>
    <row r="545" spans="2:9" x14ac:dyDescent="0.25">
      <c r="B545" s="196" t="s">
        <v>313</v>
      </c>
      <c r="C545" s="434"/>
      <c r="D545" s="435"/>
      <c r="E545" s="435"/>
      <c r="F545" s="436"/>
      <c r="G545" s="225">
        <v>0</v>
      </c>
      <c r="H545" s="210" t="s">
        <v>217</v>
      </c>
      <c r="I545" s="195" t="str">
        <f t="shared" si="22"/>
        <v>0</v>
      </c>
    </row>
    <row r="546" spans="2:9" x14ac:dyDescent="0.25">
      <c r="B546" s="196" t="s">
        <v>314</v>
      </c>
      <c r="C546" s="434"/>
      <c r="D546" s="435"/>
      <c r="E546" s="435"/>
      <c r="F546" s="436"/>
      <c r="G546" s="225">
        <v>0</v>
      </c>
      <c r="H546" s="210" t="s">
        <v>217</v>
      </c>
      <c r="I546" s="195" t="str">
        <f t="shared" si="22"/>
        <v>0</v>
      </c>
    </row>
    <row r="547" spans="2:9" x14ac:dyDescent="0.25">
      <c r="B547" s="196" t="s">
        <v>315</v>
      </c>
      <c r="C547" s="434"/>
      <c r="D547" s="435"/>
      <c r="E547" s="435"/>
      <c r="F547" s="436"/>
      <c r="G547" s="225">
        <v>0</v>
      </c>
      <c r="H547" s="210" t="s">
        <v>217</v>
      </c>
      <c r="I547" s="195" t="str">
        <f t="shared" si="22"/>
        <v>0</v>
      </c>
    </row>
    <row r="548" spans="2:9" x14ac:dyDescent="0.25">
      <c r="B548" s="196" t="s">
        <v>316</v>
      </c>
      <c r="C548" s="434"/>
      <c r="D548" s="435"/>
      <c r="E548" s="435"/>
      <c r="F548" s="436"/>
      <c r="G548" s="225">
        <v>0</v>
      </c>
      <c r="H548" s="210" t="s">
        <v>217</v>
      </c>
      <c r="I548" s="195" t="str">
        <f t="shared" si="22"/>
        <v>0</v>
      </c>
    </row>
    <row r="549" spans="2:9" x14ac:dyDescent="0.25">
      <c r="B549" s="196" t="s">
        <v>317</v>
      </c>
      <c r="C549" s="434"/>
      <c r="D549" s="435"/>
      <c r="E549" s="435"/>
      <c r="F549" s="436"/>
      <c r="G549" s="225">
        <v>0</v>
      </c>
      <c r="H549" s="210" t="s">
        <v>217</v>
      </c>
      <c r="I549" s="195" t="str">
        <f t="shared" si="22"/>
        <v>0</v>
      </c>
    </row>
    <row r="550" spans="2:9" x14ac:dyDescent="0.25">
      <c r="B550" s="196" t="s">
        <v>318</v>
      </c>
      <c r="C550" s="434"/>
      <c r="D550" s="435"/>
      <c r="E550" s="435"/>
      <c r="F550" s="436"/>
      <c r="G550" s="225">
        <v>0</v>
      </c>
      <c r="H550" s="210" t="s">
        <v>217</v>
      </c>
      <c r="I550" s="195" t="str">
        <f t="shared" si="22"/>
        <v>0</v>
      </c>
    </row>
    <row r="551" spans="2:9" x14ac:dyDescent="0.25">
      <c r="B551" s="196" t="s">
        <v>319</v>
      </c>
      <c r="C551" s="434"/>
      <c r="D551" s="435"/>
      <c r="E551" s="435"/>
      <c r="F551" s="436"/>
      <c r="G551" s="225">
        <v>0</v>
      </c>
      <c r="H551" s="210" t="s">
        <v>217</v>
      </c>
      <c r="I551" s="195" t="str">
        <f t="shared" si="22"/>
        <v>0</v>
      </c>
    </row>
    <row r="552" spans="2:9" ht="15.75" thickBot="1" x14ac:dyDescent="0.3">
      <c r="B552" s="197" t="s">
        <v>320</v>
      </c>
      <c r="C552" s="447"/>
      <c r="D552" s="448"/>
      <c r="E552" s="448"/>
      <c r="F552" s="449"/>
      <c r="G552" s="225">
        <v>0</v>
      </c>
      <c r="H552" s="210" t="s">
        <v>217</v>
      </c>
      <c r="I552" s="195" t="str">
        <f t="shared" si="22"/>
        <v>0</v>
      </c>
    </row>
    <row r="553" spans="2:9" x14ac:dyDescent="0.25">
      <c r="B553" s="198"/>
      <c r="C553" s="199"/>
      <c r="D553" s="200"/>
      <c r="F553" s="189" t="s">
        <v>289</v>
      </c>
      <c r="G553" s="221" t="str">
        <f>IF(SUM(G538:G552)&lt;&gt;100,CONCATENATE(G554," - ","Check Weights to = 100"),SUM(G538:G552))</f>
        <v>0 - Check Weights to = 100</v>
      </c>
      <c r="H553" s="223"/>
      <c r="I553" s="221" t="str">
        <f>IF(G553&lt;&gt;100,"Check Weights to = 100",SUM(I538:I552))</f>
        <v>Check Weights to = 100</v>
      </c>
    </row>
    <row r="554" spans="2:9" ht="15.75" thickBot="1" x14ac:dyDescent="0.3">
      <c r="B554" s="201"/>
      <c r="C554" s="202"/>
      <c r="D554" s="200"/>
      <c r="E554" s="172"/>
      <c r="F554" s="190" t="s">
        <v>290</v>
      </c>
      <c r="G554" s="173">
        <f>SUM(G538:G552)</f>
        <v>0</v>
      </c>
      <c r="H554" s="222">
        <f>IF(G553&lt;&gt;100,0,ROUND(I553/G553,2))</f>
        <v>0</v>
      </c>
    </row>
    <row r="555" spans="2:9" x14ac:dyDescent="0.25">
      <c r="B555" s="201"/>
      <c r="C555" s="202"/>
      <c r="D555" s="200"/>
      <c r="E555" s="203"/>
      <c r="F555" s="216"/>
      <c r="G555" s="217"/>
      <c r="H555" s="218"/>
      <c r="I555" s="211"/>
    </row>
    <row r="556" spans="2:9" x14ac:dyDescent="0.25">
      <c r="B556" s="201"/>
      <c r="C556" s="202"/>
      <c r="D556" s="200"/>
      <c r="E556" s="203"/>
      <c r="F556" s="216"/>
      <c r="G556" s="217"/>
      <c r="H556" s="219"/>
      <c r="I556" s="220"/>
    </row>
    <row r="557" spans="2:9" x14ac:dyDescent="0.25">
      <c r="B557" s="198"/>
      <c r="C557" s="199"/>
      <c r="D557" s="199"/>
      <c r="E557" s="199"/>
      <c r="F557" s="199"/>
      <c r="G557" s="199"/>
      <c r="H557" s="199"/>
      <c r="I557" s="199"/>
    </row>
    <row r="558" spans="2:9" x14ac:dyDescent="0.25">
      <c r="B558" s="159" t="s">
        <v>329</v>
      </c>
      <c r="C558" s="160" t="s">
        <v>283</v>
      </c>
      <c r="D558" s="161"/>
      <c r="E558" s="161"/>
      <c r="F558" s="161"/>
      <c r="G558" s="159"/>
      <c r="H558" s="159"/>
      <c r="I558" s="162"/>
    </row>
    <row r="559" spans="2:9" ht="15.75" thickBot="1" x14ac:dyDescent="0.3">
      <c r="B559" s="159"/>
      <c r="C559" s="186" t="s">
        <v>217</v>
      </c>
      <c r="D559" s="191"/>
      <c r="E559" s="191"/>
      <c r="F559" s="191"/>
      <c r="G559" s="159"/>
    </row>
    <row r="560" spans="2:9" x14ac:dyDescent="0.25">
      <c r="B560" s="159"/>
      <c r="C560" s="445" t="s">
        <v>284</v>
      </c>
      <c r="D560" s="445"/>
      <c r="E560" s="445"/>
      <c r="F560" s="445"/>
      <c r="G560" s="161"/>
      <c r="H560" s="161"/>
    </row>
    <row r="561" spans="2:9" ht="15.75" thickBot="1" x14ac:dyDescent="0.3">
      <c r="B561" s="159"/>
      <c r="C561" s="446"/>
      <c r="D561" s="446"/>
      <c r="E561" s="446"/>
      <c r="F561" s="446"/>
      <c r="G561" s="179"/>
      <c r="H561" s="164"/>
      <c r="I561" s="193"/>
    </row>
    <row r="562" spans="2:9" x14ac:dyDescent="0.25">
      <c r="B562" s="194" t="s">
        <v>306</v>
      </c>
      <c r="C562" s="434"/>
      <c r="D562" s="435"/>
      <c r="E562" s="435"/>
      <c r="F562" s="436"/>
      <c r="G562" s="225">
        <v>0</v>
      </c>
      <c r="H562" s="209" t="s">
        <v>217</v>
      </c>
      <c r="I562" s="195" t="str">
        <f>IF(H562="Select","0",IF(H562="1-Not Satisfactory",G562*1,IF(H562="2-Needs Improvement",G562*2,IF(H562="3-Satisfactory",G562*3,IF(H562="4-Commendable",G562*4,IF(H562="5-Outstanding",G562*5,0))))))</f>
        <v>0</v>
      </c>
    </row>
    <row r="563" spans="2:9" x14ac:dyDescent="0.25">
      <c r="B563" s="196" t="s">
        <v>307</v>
      </c>
      <c r="C563" s="434"/>
      <c r="D563" s="435"/>
      <c r="E563" s="435"/>
      <c r="F563" s="436"/>
      <c r="G563" s="225">
        <v>0</v>
      </c>
      <c r="H563" s="210" t="s">
        <v>217</v>
      </c>
      <c r="I563" s="195" t="str">
        <f t="shared" ref="I563:I576" si="23">IF(H563="Select","0",IF(H563="1-Not Satisfactory",G563*1,IF(H563="2-Needs Improvement",G563*2,IF(H563="3-Satisfactory",G563*3,IF(H563="4-Commendable",G563*4,IF(H563="5-Outstanding",G563*5,0))))))</f>
        <v>0</v>
      </c>
    </row>
    <row r="564" spans="2:9" x14ac:dyDescent="0.25">
      <c r="B564" s="196" t="s">
        <v>308</v>
      </c>
      <c r="C564" s="434"/>
      <c r="D564" s="435"/>
      <c r="E564" s="435"/>
      <c r="F564" s="436"/>
      <c r="G564" s="225">
        <v>0</v>
      </c>
      <c r="H564" s="210" t="s">
        <v>217</v>
      </c>
      <c r="I564" s="195" t="str">
        <f t="shared" si="23"/>
        <v>0</v>
      </c>
    </row>
    <row r="565" spans="2:9" x14ac:dyDescent="0.25">
      <c r="B565" s="196" t="s">
        <v>309</v>
      </c>
      <c r="C565" s="434"/>
      <c r="D565" s="435"/>
      <c r="E565" s="435"/>
      <c r="F565" s="436"/>
      <c r="G565" s="225">
        <v>0</v>
      </c>
      <c r="H565" s="210" t="s">
        <v>217</v>
      </c>
      <c r="I565" s="195" t="str">
        <f t="shared" si="23"/>
        <v>0</v>
      </c>
    </row>
    <row r="566" spans="2:9" x14ac:dyDescent="0.25">
      <c r="B566" s="196" t="s">
        <v>310</v>
      </c>
      <c r="C566" s="434"/>
      <c r="D566" s="435"/>
      <c r="E566" s="435"/>
      <c r="F566" s="436"/>
      <c r="G566" s="225">
        <v>0</v>
      </c>
      <c r="H566" s="210" t="s">
        <v>217</v>
      </c>
      <c r="I566" s="195" t="str">
        <f t="shared" si="23"/>
        <v>0</v>
      </c>
    </row>
    <row r="567" spans="2:9" x14ac:dyDescent="0.25">
      <c r="B567" s="196" t="s">
        <v>311</v>
      </c>
      <c r="C567" s="434"/>
      <c r="D567" s="435"/>
      <c r="E567" s="435"/>
      <c r="F567" s="436"/>
      <c r="G567" s="225">
        <v>0</v>
      </c>
      <c r="H567" s="210" t="s">
        <v>217</v>
      </c>
      <c r="I567" s="195" t="str">
        <f t="shared" si="23"/>
        <v>0</v>
      </c>
    </row>
    <row r="568" spans="2:9" x14ac:dyDescent="0.25">
      <c r="B568" s="196" t="s">
        <v>312</v>
      </c>
      <c r="C568" s="434"/>
      <c r="D568" s="435"/>
      <c r="E568" s="435"/>
      <c r="F568" s="436"/>
      <c r="G568" s="225">
        <v>0</v>
      </c>
      <c r="H568" s="210" t="s">
        <v>217</v>
      </c>
      <c r="I568" s="195" t="str">
        <f t="shared" si="23"/>
        <v>0</v>
      </c>
    </row>
    <row r="569" spans="2:9" x14ac:dyDescent="0.25">
      <c r="B569" s="196" t="s">
        <v>313</v>
      </c>
      <c r="C569" s="434"/>
      <c r="D569" s="435"/>
      <c r="E569" s="435"/>
      <c r="F569" s="436"/>
      <c r="G569" s="225">
        <v>0</v>
      </c>
      <c r="H569" s="210" t="s">
        <v>217</v>
      </c>
      <c r="I569" s="195" t="str">
        <f t="shared" si="23"/>
        <v>0</v>
      </c>
    </row>
    <row r="570" spans="2:9" x14ac:dyDescent="0.25">
      <c r="B570" s="196" t="s">
        <v>314</v>
      </c>
      <c r="C570" s="434"/>
      <c r="D570" s="435"/>
      <c r="E570" s="435"/>
      <c r="F570" s="436"/>
      <c r="G570" s="225">
        <v>0</v>
      </c>
      <c r="H570" s="210" t="s">
        <v>217</v>
      </c>
      <c r="I570" s="195" t="str">
        <f t="shared" si="23"/>
        <v>0</v>
      </c>
    </row>
    <row r="571" spans="2:9" x14ac:dyDescent="0.25">
      <c r="B571" s="196" t="s">
        <v>315</v>
      </c>
      <c r="C571" s="434"/>
      <c r="D571" s="435"/>
      <c r="E571" s="435"/>
      <c r="F571" s="436"/>
      <c r="G571" s="225">
        <v>0</v>
      </c>
      <c r="H571" s="210" t="s">
        <v>217</v>
      </c>
      <c r="I571" s="195" t="str">
        <f t="shared" si="23"/>
        <v>0</v>
      </c>
    </row>
    <row r="572" spans="2:9" x14ac:dyDescent="0.25">
      <c r="B572" s="196" t="s">
        <v>316</v>
      </c>
      <c r="C572" s="434"/>
      <c r="D572" s="435"/>
      <c r="E572" s="435"/>
      <c r="F572" s="436"/>
      <c r="G572" s="225">
        <v>0</v>
      </c>
      <c r="H572" s="210" t="s">
        <v>217</v>
      </c>
      <c r="I572" s="195" t="str">
        <f t="shared" si="23"/>
        <v>0</v>
      </c>
    </row>
    <row r="573" spans="2:9" x14ac:dyDescent="0.25">
      <c r="B573" s="196" t="s">
        <v>317</v>
      </c>
      <c r="C573" s="434"/>
      <c r="D573" s="435"/>
      <c r="E573" s="435"/>
      <c r="F573" s="436"/>
      <c r="G573" s="225">
        <v>0</v>
      </c>
      <c r="H573" s="210" t="s">
        <v>217</v>
      </c>
      <c r="I573" s="195" t="str">
        <f t="shared" si="23"/>
        <v>0</v>
      </c>
    </row>
    <row r="574" spans="2:9" x14ac:dyDescent="0.25">
      <c r="B574" s="196" t="s">
        <v>318</v>
      </c>
      <c r="C574" s="434"/>
      <c r="D574" s="435"/>
      <c r="E574" s="435"/>
      <c r="F574" s="436"/>
      <c r="G574" s="225">
        <v>0</v>
      </c>
      <c r="H574" s="210" t="s">
        <v>217</v>
      </c>
      <c r="I574" s="195" t="str">
        <f t="shared" si="23"/>
        <v>0</v>
      </c>
    </row>
    <row r="575" spans="2:9" x14ac:dyDescent="0.25">
      <c r="B575" s="196" t="s">
        <v>319</v>
      </c>
      <c r="C575" s="434"/>
      <c r="D575" s="435"/>
      <c r="E575" s="435"/>
      <c r="F575" s="436"/>
      <c r="G575" s="225">
        <v>0</v>
      </c>
      <c r="H575" s="210" t="s">
        <v>217</v>
      </c>
      <c r="I575" s="195" t="str">
        <f t="shared" si="23"/>
        <v>0</v>
      </c>
    </row>
    <row r="576" spans="2:9" ht="15.75" thickBot="1" x14ac:dyDescent="0.3">
      <c r="B576" s="197" t="s">
        <v>320</v>
      </c>
      <c r="C576" s="447"/>
      <c r="D576" s="448"/>
      <c r="E576" s="448"/>
      <c r="F576" s="449"/>
      <c r="G576" s="225">
        <v>0</v>
      </c>
      <c r="H576" s="210" t="s">
        <v>217</v>
      </c>
      <c r="I576" s="195" t="str">
        <f t="shared" si="23"/>
        <v>0</v>
      </c>
    </row>
    <row r="577" spans="2:9" x14ac:dyDescent="0.25">
      <c r="B577" s="198"/>
      <c r="C577" s="199"/>
      <c r="D577" s="200"/>
      <c r="F577" s="189" t="s">
        <v>289</v>
      </c>
      <c r="G577" s="221" t="str">
        <f>IF(SUM(G562:G576)&lt;&gt;100,CONCATENATE(G578," - ","Check Weights to = 100"),SUM(G562:G576))</f>
        <v>0 - Check Weights to = 100</v>
      </c>
      <c r="H577" s="223"/>
      <c r="I577" s="221" t="str">
        <f>IF(G577&lt;&gt;100,"Check Weights to = 100",SUM(I562:I576))</f>
        <v>Check Weights to = 100</v>
      </c>
    </row>
    <row r="578" spans="2:9" ht="15.75" thickBot="1" x14ac:dyDescent="0.3">
      <c r="B578" s="201"/>
      <c r="C578" s="202"/>
      <c r="D578" s="200"/>
      <c r="E578" s="172"/>
      <c r="F578" s="190" t="s">
        <v>290</v>
      </c>
      <c r="G578" s="173">
        <f>SUM(G562:G576)</f>
        <v>0</v>
      </c>
      <c r="H578" s="222">
        <f>IF(G577&lt;&gt;100,0,ROUND(I577/G577,2))</f>
        <v>0</v>
      </c>
    </row>
    <row r="579" spans="2:9" x14ac:dyDescent="0.25">
      <c r="B579" s="201"/>
      <c r="C579" s="202"/>
      <c r="D579" s="200"/>
      <c r="E579" s="203"/>
      <c r="F579" s="216"/>
      <c r="G579" s="217"/>
      <c r="H579" s="218"/>
      <c r="I579" s="211"/>
    </row>
    <row r="580" spans="2:9" x14ac:dyDescent="0.25">
      <c r="B580" s="201"/>
      <c r="C580" s="202"/>
      <c r="D580" s="200"/>
      <c r="E580" s="203"/>
      <c r="F580" s="216"/>
      <c r="G580" s="217"/>
      <c r="H580" s="219"/>
      <c r="I580" s="220"/>
    </row>
    <row r="581" spans="2:9" x14ac:dyDescent="0.25">
      <c r="B581" s="198"/>
      <c r="C581" s="199"/>
      <c r="D581" s="199"/>
      <c r="E581" s="199"/>
      <c r="F581" s="199"/>
      <c r="G581" s="199"/>
      <c r="H581" s="199"/>
      <c r="I581" s="199"/>
    </row>
    <row r="582" spans="2:9" x14ac:dyDescent="0.25">
      <c r="B582" s="159" t="s">
        <v>330</v>
      </c>
      <c r="C582" s="160" t="s">
        <v>283</v>
      </c>
      <c r="D582" s="161"/>
      <c r="E582" s="161"/>
      <c r="F582" s="161"/>
      <c r="G582" s="159"/>
      <c r="H582" s="159"/>
      <c r="I582" s="162"/>
    </row>
    <row r="583" spans="2:9" ht="15.75" thickBot="1" x14ac:dyDescent="0.3">
      <c r="B583" s="159"/>
      <c r="C583" s="186" t="s">
        <v>217</v>
      </c>
      <c r="D583" s="191"/>
      <c r="E583" s="191"/>
      <c r="F583" s="191"/>
      <c r="G583" s="159"/>
    </row>
    <row r="584" spans="2:9" x14ac:dyDescent="0.25">
      <c r="B584" s="159"/>
      <c r="C584" s="445" t="s">
        <v>284</v>
      </c>
      <c r="D584" s="445"/>
      <c r="E584" s="445"/>
      <c r="F584" s="445"/>
      <c r="G584" s="161"/>
      <c r="H584" s="161"/>
    </row>
    <row r="585" spans="2:9" ht="15.75" thickBot="1" x14ac:dyDescent="0.3">
      <c r="B585" s="159"/>
      <c r="C585" s="446"/>
      <c r="D585" s="446"/>
      <c r="E585" s="446"/>
      <c r="F585" s="446"/>
      <c r="G585" s="179"/>
      <c r="H585" s="164"/>
      <c r="I585" s="193"/>
    </row>
    <row r="586" spans="2:9" x14ac:dyDescent="0.25">
      <c r="B586" s="194" t="s">
        <v>306</v>
      </c>
      <c r="C586" s="434"/>
      <c r="D586" s="435"/>
      <c r="E586" s="435"/>
      <c r="F586" s="436"/>
      <c r="G586" s="225">
        <v>0</v>
      </c>
      <c r="H586" s="209" t="s">
        <v>217</v>
      </c>
      <c r="I586" s="195" t="str">
        <f>IF(H586="Select","0",IF(H586="1-Not Satisfactory",G586*1,IF(H586="2-Needs Improvement",G586*2,IF(H586="3-Satisfactory",G586*3,IF(H586="4-Commendable",G586*4,IF(H586="5-Outstanding",G586*5,0))))))</f>
        <v>0</v>
      </c>
    </row>
    <row r="587" spans="2:9" x14ac:dyDescent="0.25">
      <c r="B587" s="196" t="s">
        <v>307</v>
      </c>
      <c r="C587" s="434"/>
      <c r="D587" s="435"/>
      <c r="E587" s="435"/>
      <c r="F587" s="436"/>
      <c r="G587" s="225">
        <v>0</v>
      </c>
      <c r="H587" s="210" t="s">
        <v>217</v>
      </c>
      <c r="I587" s="195" t="str">
        <f t="shared" ref="I587:I600" si="24">IF(H587="Select","0",IF(H587="1-Not Satisfactory",G587*1,IF(H587="2-Needs Improvement",G587*2,IF(H587="3-Satisfactory",G587*3,IF(H587="4-Commendable",G587*4,IF(H587="5-Outstanding",G587*5,0))))))</f>
        <v>0</v>
      </c>
    </row>
    <row r="588" spans="2:9" x14ac:dyDescent="0.25">
      <c r="B588" s="196" t="s">
        <v>308</v>
      </c>
      <c r="C588" s="434"/>
      <c r="D588" s="435"/>
      <c r="E588" s="435"/>
      <c r="F588" s="436"/>
      <c r="G588" s="225">
        <v>0</v>
      </c>
      <c r="H588" s="210" t="s">
        <v>217</v>
      </c>
      <c r="I588" s="195" t="str">
        <f t="shared" si="24"/>
        <v>0</v>
      </c>
    </row>
    <row r="589" spans="2:9" x14ac:dyDescent="0.25">
      <c r="B589" s="196" t="s">
        <v>309</v>
      </c>
      <c r="C589" s="434"/>
      <c r="D589" s="435"/>
      <c r="E589" s="435"/>
      <c r="F589" s="436"/>
      <c r="G589" s="225">
        <v>0</v>
      </c>
      <c r="H589" s="210" t="s">
        <v>217</v>
      </c>
      <c r="I589" s="195" t="str">
        <f t="shared" si="24"/>
        <v>0</v>
      </c>
    </row>
    <row r="590" spans="2:9" x14ac:dyDescent="0.25">
      <c r="B590" s="196" t="s">
        <v>310</v>
      </c>
      <c r="C590" s="434"/>
      <c r="D590" s="435"/>
      <c r="E590" s="435"/>
      <c r="F590" s="436"/>
      <c r="G590" s="225">
        <v>0</v>
      </c>
      <c r="H590" s="210" t="s">
        <v>217</v>
      </c>
      <c r="I590" s="195" t="str">
        <f t="shared" si="24"/>
        <v>0</v>
      </c>
    </row>
    <row r="591" spans="2:9" x14ac:dyDescent="0.25">
      <c r="B591" s="196" t="s">
        <v>311</v>
      </c>
      <c r="C591" s="434"/>
      <c r="D591" s="435"/>
      <c r="E591" s="435"/>
      <c r="F591" s="436"/>
      <c r="G591" s="225">
        <v>0</v>
      </c>
      <c r="H591" s="210" t="s">
        <v>217</v>
      </c>
      <c r="I591" s="195" t="str">
        <f t="shared" si="24"/>
        <v>0</v>
      </c>
    </row>
    <row r="592" spans="2:9" x14ac:dyDescent="0.25">
      <c r="B592" s="196" t="s">
        <v>312</v>
      </c>
      <c r="C592" s="434"/>
      <c r="D592" s="435"/>
      <c r="E592" s="435"/>
      <c r="F592" s="436"/>
      <c r="G592" s="225">
        <v>0</v>
      </c>
      <c r="H592" s="210" t="s">
        <v>217</v>
      </c>
      <c r="I592" s="195" t="str">
        <f t="shared" si="24"/>
        <v>0</v>
      </c>
    </row>
    <row r="593" spans="2:9" x14ac:dyDescent="0.25">
      <c r="B593" s="196" t="s">
        <v>313</v>
      </c>
      <c r="C593" s="434"/>
      <c r="D593" s="435"/>
      <c r="E593" s="435"/>
      <c r="F593" s="436"/>
      <c r="G593" s="225">
        <v>0</v>
      </c>
      <c r="H593" s="210" t="s">
        <v>217</v>
      </c>
      <c r="I593" s="195" t="str">
        <f t="shared" si="24"/>
        <v>0</v>
      </c>
    </row>
    <row r="594" spans="2:9" x14ac:dyDescent="0.25">
      <c r="B594" s="196" t="s">
        <v>314</v>
      </c>
      <c r="C594" s="434"/>
      <c r="D594" s="435"/>
      <c r="E594" s="435"/>
      <c r="F594" s="436"/>
      <c r="G594" s="225">
        <v>0</v>
      </c>
      <c r="H594" s="210" t="s">
        <v>217</v>
      </c>
      <c r="I594" s="195" t="str">
        <f t="shared" si="24"/>
        <v>0</v>
      </c>
    </row>
    <row r="595" spans="2:9" x14ac:dyDescent="0.25">
      <c r="B595" s="196" t="s">
        <v>315</v>
      </c>
      <c r="C595" s="434"/>
      <c r="D595" s="435"/>
      <c r="E595" s="435"/>
      <c r="F595" s="436"/>
      <c r="G595" s="225">
        <v>0</v>
      </c>
      <c r="H595" s="210" t="s">
        <v>217</v>
      </c>
      <c r="I595" s="195" t="str">
        <f t="shared" si="24"/>
        <v>0</v>
      </c>
    </row>
    <row r="596" spans="2:9" x14ac:dyDescent="0.25">
      <c r="B596" s="196" t="s">
        <v>316</v>
      </c>
      <c r="C596" s="434"/>
      <c r="D596" s="435"/>
      <c r="E596" s="435"/>
      <c r="F596" s="436"/>
      <c r="G596" s="225">
        <v>0</v>
      </c>
      <c r="H596" s="210" t="s">
        <v>217</v>
      </c>
      <c r="I596" s="195" t="str">
        <f t="shared" si="24"/>
        <v>0</v>
      </c>
    </row>
    <row r="597" spans="2:9" x14ac:dyDescent="0.25">
      <c r="B597" s="196" t="s">
        <v>317</v>
      </c>
      <c r="C597" s="434"/>
      <c r="D597" s="435"/>
      <c r="E597" s="435"/>
      <c r="F597" s="436"/>
      <c r="G597" s="225">
        <v>0</v>
      </c>
      <c r="H597" s="210" t="s">
        <v>217</v>
      </c>
      <c r="I597" s="195" t="str">
        <f t="shared" si="24"/>
        <v>0</v>
      </c>
    </row>
    <row r="598" spans="2:9" x14ac:dyDescent="0.25">
      <c r="B598" s="196" t="s">
        <v>318</v>
      </c>
      <c r="C598" s="434"/>
      <c r="D598" s="435"/>
      <c r="E598" s="435"/>
      <c r="F598" s="436"/>
      <c r="G598" s="225">
        <v>0</v>
      </c>
      <c r="H598" s="210" t="s">
        <v>217</v>
      </c>
      <c r="I598" s="195" t="str">
        <f t="shared" si="24"/>
        <v>0</v>
      </c>
    </row>
    <row r="599" spans="2:9" x14ac:dyDescent="0.25">
      <c r="B599" s="196" t="s">
        <v>319</v>
      </c>
      <c r="C599" s="434"/>
      <c r="D599" s="435"/>
      <c r="E599" s="435"/>
      <c r="F599" s="436"/>
      <c r="G599" s="225">
        <v>0</v>
      </c>
      <c r="H599" s="210" t="s">
        <v>217</v>
      </c>
      <c r="I599" s="195" t="str">
        <f t="shared" si="24"/>
        <v>0</v>
      </c>
    </row>
    <row r="600" spans="2:9" ht="15.75" thickBot="1" x14ac:dyDescent="0.3">
      <c r="B600" s="197" t="s">
        <v>320</v>
      </c>
      <c r="C600" s="447"/>
      <c r="D600" s="448"/>
      <c r="E600" s="448"/>
      <c r="F600" s="449"/>
      <c r="G600" s="225">
        <v>0</v>
      </c>
      <c r="H600" s="210" t="s">
        <v>217</v>
      </c>
      <c r="I600" s="195" t="str">
        <f t="shared" si="24"/>
        <v>0</v>
      </c>
    </row>
    <row r="601" spans="2:9" x14ac:dyDescent="0.25">
      <c r="B601" s="198"/>
      <c r="C601" s="199"/>
      <c r="D601" s="200"/>
      <c r="F601" s="189" t="s">
        <v>289</v>
      </c>
      <c r="G601" s="221" t="str">
        <f>IF(SUM(G586:G600)&lt;&gt;100,CONCATENATE(G602," - ","Check Weights to = 100"),SUM(G586:G600))</f>
        <v>0 - Check Weights to = 100</v>
      </c>
      <c r="H601" s="223"/>
      <c r="I601" s="221" t="str">
        <f>IF(G601&lt;&gt;100,"Check Weights to = 100",SUM(I586:I600))</f>
        <v>Check Weights to = 100</v>
      </c>
    </row>
    <row r="602" spans="2:9" ht="15.75" thickBot="1" x14ac:dyDescent="0.3">
      <c r="B602" s="201"/>
      <c r="C602" s="202"/>
      <c r="D602" s="200"/>
      <c r="E602" s="172"/>
      <c r="F602" s="190" t="s">
        <v>290</v>
      </c>
      <c r="G602" s="173">
        <f>SUM(G586:G600)</f>
        <v>0</v>
      </c>
      <c r="H602" s="222">
        <f>IF(G601&lt;&gt;100,0,ROUND(I601/G601,2))</f>
        <v>0</v>
      </c>
    </row>
    <row r="603" spans="2:9" x14ac:dyDescent="0.25">
      <c r="B603" s="201"/>
      <c r="C603" s="202"/>
      <c r="D603" s="200"/>
      <c r="E603" s="203"/>
      <c r="F603" s="216"/>
      <c r="G603" s="217"/>
      <c r="H603" s="218"/>
      <c r="I603" s="211"/>
    </row>
    <row r="604" spans="2:9" x14ac:dyDescent="0.25">
      <c r="B604" s="201"/>
      <c r="C604" s="202"/>
      <c r="D604" s="200"/>
      <c r="E604" s="203"/>
      <c r="F604" s="216"/>
      <c r="G604" s="217"/>
      <c r="H604" s="219"/>
      <c r="I604" s="220"/>
    </row>
  </sheetData>
  <sheetProtection algorithmName="SHA-512" hashValue="IlPP63dsdHGJPjuPRMrLJzMI52ZrHnZvKUdtEGSRx2rH41gUGzA2YW+aQbyzbPdGVoQ6ON0yGISa1rTraQjILg==" saltValue="8UfxasXkt+T/mRNBmB+wlQ==" spinCount="100000" sheet="1" objects="1" scenarios="1" selectLockedCells="1"/>
  <mergeCells count="429">
    <mergeCell ref="C598:F598"/>
    <mergeCell ref="C599:F599"/>
    <mergeCell ref="C600:F600"/>
    <mergeCell ref="C592:F592"/>
    <mergeCell ref="C593:F593"/>
    <mergeCell ref="C594:F594"/>
    <mergeCell ref="C595:F595"/>
    <mergeCell ref="C596:F596"/>
    <mergeCell ref="C597:F597"/>
    <mergeCell ref="C586:F586"/>
    <mergeCell ref="C587:F587"/>
    <mergeCell ref="C588:F588"/>
    <mergeCell ref="C589:F589"/>
    <mergeCell ref="C590:F590"/>
    <mergeCell ref="C591:F591"/>
    <mergeCell ref="C574:F574"/>
    <mergeCell ref="C575:F575"/>
    <mergeCell ref="C576:F576"/>
    <mergeCell ref="C584:F584"/>
    <mergeCell ref="C585:F585"/>
    <mergeCell ref="C568:F568"/>
    <mergeCell ref="C569:F569"/>
    <mergeCell ref="C570:F570"/>
    <mergeCell ref="C571:F571"/>
    <mergeCell ref="C572:F572"/>
    <mergeCell ref="C573:F573"/>
    <mergeCell ref="C562:F562"/>
    <mergeCell ref="C563:F563"/>
    <mergeCell ref="C564:F564"/>
    <mergeCell ref="C565:F565"/>
    <mergeCell ref="C566:F566"/>
    <mergeCell ref="C567:F567"/>
    <mergeCell ref="C550:F550"/>
    <mergeCell ref="C551:F551"/>
    <mergeCell ref="C552:F552"/>
    <mergeCell ref="C560:F560"/>
    <mergeCell ref="C561:F561"/>
    <mergeCell ref="C544:F544"/>
    <mergeCell ref="C545:F545"/>
    <mergeCell ref="C546:F546"/>
    <mergeCell ref="C547:F547"/>
    <mergeCell ref="C548:F548"/>
    <mergeCell ref="C549:F549"/>
    <mergeCell ref="C538:F538"/>
    <mergeCell ref="C539:F539"/>
    <mergeCell ref="C540:F540"/>
    <mergeCell ref="C541:F541"/>
    <mergeCell ref="C542:F542"/>
    <mergeCell ref="C543:F543"/>
    <mergeCell ref="C526:F526"/>
    <mergeCell ref="C527:F527"/>
    <mergeCell ref="C528:F528"/>
    <mergeCell ref="C536:F536"/>
    <mergeCell ref="C537:F537"/>
    <mergeCell ref="C520:F520"/>
    <mergeCell ref="C521:F521"/>
    <mergeCell ref="C522:F522"/>
    <mergeCell ref="C523:F523"/>
    <mergeCell ref="C524:F524"/>
    <mergeCell ref="C525:F525"/>
    <mergeCell ref="C514:F514"/>
    <mergeCell ref="C515:F515"/>
    <mergeCell ref="C516:F516"/>
    <mergeCell ref="C517:F517"/>
    <mergeCell ref="C518:F518"/>
    <mergeCell ref="C519:F519"/>
    <mergeCell ref="C502:F502"/>
    <mergeCell ref="C503:F503"/>
    <mergeCell ref="C504:F504"/>
    <mergeCell ref="C512:F512"/>
    <mergeCell ref="C513:F513"/>
    <mergeCell ref="C496:F496"/>
    <mergeCell ref="C497:F497"/>
    <mergeCell ref="C498:F498"/>
    <mergeCell ref="C499:F499"/>
    <mergeCell ref="C500:F500"/>
    <mergeCell ref="C501:F501"/>
    <mergeCell ref="C490:F490"/>
    <mergeCell ref="C491:F491"/>
    <mergeCell ref="C492:F492"/>
    <mergeCell ref="C493:F493"/>
    <mergeCell ref="C494:F494"/>
    <mergeCell ref="C495:F495"/>
    <mergeCell ref="C478:F478"/>
    <mergeCell ref="C479:F479"/>
    <mergeCell ref="C480:F480"/>
    <mergeCell ref="C488:F488"/>
    <mergeCell ref="C489:F489"/>
    <mergeCell ref="C472:F472"/>
    <mergeCell ref="C473:F473"/>
    <mergeCell ref="C474:F474"/>
    <mergeCell ref="C475:F475"/>
    <mergeCell ref="C476:F476"/>
    <mergeCell ref="C477:F477"/>
    <mergeCell ref="C466:F466"/>
    <mergeCell ref="C467:F467"/>
    <mergeCell ref="C468:F468"/>
    <mergeCell ref="C469:F469"/>
    <mergeCell ref="C470:F470"/>
    <mergeCell ref="C471:F471"/>
    <mergeCell ref="C454:F454"/>
    <mergeCell ref="C455:F455"/>
    <mergeCell ref="C456:F456"/>
    <mergeCell ref="C464:F464"/>
    <mergeCell ref="C465:F465"/>
    <mergeCell ref="C448:F448"/>
    <mergeCell ref="C449:F449"/>
    <mergeCell ref="C450:F450"/>
    <mergeCell ref="C451:F451"/>
    <mergeCell ref="C452:F452"/>
    <mergeCell ref="C453:F453"/>
    <mergeCell ref="C442:F442"/>
    <mergeCell ref="C443:F443"/>
    <mergeCell ref="C444:F444"/>
    <mergeCell ref="C445:F445"/>
    <mergeCell ref="C446:F446"/>
    <mergeCell ref="C447:F447"/>
    <mergeCell ref="C430:F430"/>
    <mergeCell ref="C431:F431"/>
    <mergeCell ref="C432:F432"/>
    <mergeCell ref="C440:F440"/>
    <mergeCell ref="C441:F441"/>
    <mergeCell ref="C424:F424"/>
    <mergeCell ref="C425:F425"/>
    <mergeCell ref="C426:F426"/>
    <mergeCell ref="C427:F427"/>
    <mergeCell ref="C428:F428"/>
    <mergeCell ref="C429:F429"/>
    <mergeCell ref="C418:F418"/>
    <mergeCell ref="C419:F419"/>
    <mergeCell ref="C420:F420"/>
    <mergeCell ref="C421:F421"/>
    <mergeCell ref="C422:F422"/>
    <mergeCell ref="C423:F423"/>
    <mergeCell ref="C406:F406"/>
    <mergeCell ref="C407:F407"/>
    <mergeCell ref="C408:F408"/>
    <mergeCell ref="C416:F416"/>
    <mergeCell ref="C417:F417"/>
    <mergeCell ref="C400:F400"/>
    <mergeCell ref="C401:F401"/>
    <mergeCell ref="C402:F402"/>
    <mergeCell ref="C403:F403"/>
    <mergeCell ref="C404:F404"/>
    <mergeCell ref="C405:F405"/>
    <mergeCell ref="C394:F394"/>
    <mergeCell ref="C395:F395"/>
    <mergeCell ref="C396:F396"/>
    <mergeCell ref="C397:F397"/>
    <mergeCell ref="C398:F398"/>
    <mergeCell ref="C399:F399"/>
    <mergeCell ref="C382:F382"/>
    <mergeCell ref="C383:F383"/>
    <mergeCell ref="C384:F384"/>
    <mergeCell ref="C392:F392"/>
    <mergeCell ref="C393:F393"/>
    <mergeCell ref="C376:F376"/>
    <mergeCell ref="C377:F377"/>
    <mergeCell ref="C378:F378"/>
    <mergeCell ref="C379:F379"/>
    <mergeCell ref="C380:F380"/>
    <mergeCell ref="C381:F381"/>
    <mergeCell ref="C370:F370"/>
    <mergeCell ref="C371:F371"/>
    <mergeCell ref="C372:F372"/>
    <mergeCell ref="C373:F373"/>
    <mergeCell ref="C374:F374"/>
    <mergeCell ref="C375:F375"/>
    <mergeCell ref="C358:F358"/>
    <mergeCell ref="C359:F359"/>
    <mergeCell ref="C360:F360"/>
    <mergeCell ref="C368:F368"/>
    <mergeCell ref="C369:F369"/>
    <mergeCell ref="C352:F352"/>
    <mergeCell ref="C353:F353"/>
    <mergeCell ref="C354:F354"/>
    <mergeCell ref="C355:F355"/>
    <mergeCell ref="C356:F356"/>
    <mergeCell ref="C357:F357"/>
    <mergeCell ref="C346:F346"/>
    <mergeCell ref="C347:F347"/>
    <mergeCell ref="C348:F348"/>
    <mergeCell ref="C349:F349"/>
    <mergeCell ref="C350:F350"/>
    <mergeCell ref="C351:F351"/>
    <mergeCell ref="C334:F334"/>
    <mergeCell ref="C335:F335"/>
    <mergeCell ref="C336:F336"/>
    <mergeCell ref="C344:F344"/>
    <mergeCell ref="C345:F345"/>
    <mergeCell ref="C328:F328"/>
    <mergeCell ref="C329:F329"/>
    <mergeCell ref="C330:F330"/>
    <mergeCell ref="C331:F331"/>
    <mergeCell ref="C332:F332"/>
    <mergeCell ref="C333:F333"/>
    <mergeCell ref="C322:F322"/>
    <mergeCell ref="C323:F323"/>
    <mergeCell ref="C324:F324"/>
    <mergeCell ref="C325:F325"/>
    <mergeCell ref="C326:F326"/>
    <mergeCell ref="C327:F327"/>
    <mergeCell ref="C310:F310"/>
    <mergeCell ref="C311:F311"/>
    <mergeCell ref="C312:F312"/>
    <mergeCell ref="C320:F320"/>
    <mergeCell ref="C321:F321"/>
    <mergeCell ref="C304:F304"/>
    <mergeCell ref="C305:F305"/>
    <mergeCell ref="C306:F306"/>
    <mergeCell ref="C307:F307"/>
    <mergeCell ref="C308:F308"/>
    <mergeCell ref="C309:F309"/>
    <mergeCell ref="C298:F298"/>
    <mergeCell ref="C299:F299"/>
    <mergeCell ref="C300:F300"/>
    <mergeCell ref="C301:F301"/>
    <mergeCell ref="C302:F302"/>
    <mergeCell ref="C303:F303"/>
    <mergeCell ref="C286:F286"/>
    <mergeCell ref="C287:F287"/>
    <mergeCell ref="C288:F288"/>
    <mergeCell ref="C296:F296"/>
    <mergeCell ref="C297:F297"/>
    <mergeCell ref="C280:F280"/>
    <mergeCell ref="C281:F281"/>
    <mergeCell ref="C282:F282"/>
    <mergeCell ref="C283:F283"/>
    <mergeCell ref="C284:F284"/>
    <mergeCell ref="C285:F285"/>
    <mergeCell ref="C274:F274"/>
    <mergeCell ref="C275:F275"/>
    <mergeCell ref="C276:F276"/>
    <mergeCell ref="C277:F277"/>
    <mergeCell ref="C278:F278"/>
    <mergeCell ref="C279:F279"/>
    <mergeCell ref="C262:F262"/>
    <mergeCell ref="C263:F263"/>
    <mergeCell ref="C264:F264"/>
    <mergeCell ref="C272:F272"/>
    <mergeCell ref="C273:F273"/>
    <mergeCell ref="C256:F256"/>
    <mergeCell ref="C257:F257"/>
    <mergeCell ref="C258:F258"/>
    <mergeCell ref="C259:F259"/>
    <mergeCell ref="C260:F260"/>
    <mergeCell ref="C261:F261"/>
    <mergeCell ref="C250:F250"/>
    <mergeCell ref="C251:F251"/>
    <mergeCell ref="C252:F252"/>
    <mergeCell ref="C253:F253"/>
    <mergeCell ref="C254:F254"/>
    <mergeCell ref="C255:F255"/>
    <mergeCell ref="C238:F238"/>
    <mergeCell ref="C239:F239"/>
    <mergeCell ref="C240:F240"/>
    <mergeCell ref="C248:F248"/>
    <mergeCell ref="C249:F249"/>
    <mergeCell ref="C232:F232"/>
    <mergeCell ref="C233:F233"/>
    <mergeCell ref="C234:F234"/>
    <mergeCell ref="C235:F235"/>
    <mergeCell ref="C236:F236"/>
    <mergeCell ref="C237:F237"/>
    <mergeCell ref="C226:F226"/>
    <mergeCell ref="C227:F227"/>
    <mergeCell ref="C228:F228"/>
    <mergeCell ref="C229:F229"/>
    <mergeCell ref="C230:F230"/>
    <mergeCell ref="C231:F231"/>
    <mergeCell ref="C214:F214"/>
    <mergeCell ref="C215:F215"/>
    <mergeCell ref="C216:F216"/>
    <mergeCell ref="C224:F224"/>
    <mergeCell ref="C225:F225"/>
    <mergeCell ref="C208:F208"/>
    <mergeCell ref="C209:F209"/>
    <mergeCell ref="C210:F210"/>
    <mergeCell ref="C211:F211"/>
    <mergeCell ref="C212:F212"/>
    <mergeCell ref="C213:F213"/>
    <mergeCell ref="C202:F202"/>
    <mergeCell ref="C203:F203"/>
    <mergeCell ref="C204:F204"/>
    <mergeCell ref="C205:F205"/>
    <mergeCell ref="C206:F206"/>
    <mergeCell ref="C207:F207"/>
    <mergeCell ref="C190:F190"/>
    <mergeCell ref="C191:F191"/>
    <mergeCell ref="C192:F192"/>
    <mergeCell ref="C200:F200"/>
    <mergeCell ref="C201:F201"/>
    <mergeCell ref="C184:F184"/>
    <mergeCell ref="C185:F185"/>
    <mergeCell ref="C186:F186"/>
    <mergeCell ref="C187:F187"/>
    <mergeCell ref="C188:F188"/>
    <mergeCell ref="C189:F189"/>
    <mergeCell ref="C178:F178"/>
    <mergeCell ref="C179:F179"/>
    <mergeCell ref="C180:F180"/>
    <mergeCell ref="C181:F181"/>
    <mergeCell ref="C182:F182"/>
    <mergeCell ref="C183:F183"/>
    <mergeCell ref="C166:F166"/>
    <mergeCell ref="C167:F167"/>
    <mergeCell ref="C168:F168"/>
    <mergeCell ref="C176:F176"/>
    <mergeCell ref="C177:F177"/>
    <mergeCell ref="C160:F160"/>
    <mergeCell ref="C161:F161"/>
    <mergeCell ref="C162:F162"/>
    <mergeCell ref="C163:F163"/>
    <mergeCell ref="C164:F164"/>
    <mergeCell ref="C165:F165"/>
    <mergeCell ref="C154:F154"/>
    <mergeCell ref="C155:F155"/>
    <mergeCell ref="C156:F156"/>
    <mergeCell ref="C157:F157"/>
    <mergeCell ref="C158:F158"/>
    <mergeCell ref="C159:F159"/>
    <mergeCell ref="C142:F142"/>
    <mergeCell ref="C143:F143"/>
    <mergeCell ref="C144:F144"/>
    <mergeCell ref="C152:F152"/>
    <mergeCell ref="C153:F153"/>
    <mergeCell ref="C136:F136"/>
    <mergeCell ref="C137:F137"/>
    <mergeCell ref="C138:F138"/>
    <mergeCell ref="C139:F139"/>
    <mergeCell ref="C140:F140"/>
    <mergeCell ref="C141:F141"/>
    <mergeCell ref="C130:F130"/>
    <mergeCell ref="C131:F131"/>
    <mergeCell ref="C132:F132"/>
    <mergeCell ref="C133:F133"/>
    <mergeCell ref="C134:F134"/>
    <mergeCell ref="C135:F135"/>
    <mergeCell ref="C118:F118"/>
    <mergeCell ref="C119:F119"/>
    <mergeCell ref="C120:F120"/>
    <mergeCell ref="C128:F128"/>
    <mergeCell ref="C129:F129"/>
    <mergeCell ref="C112:F112"/>
    <mergeCell ref="C113:F113"/>
    <mergeCell ref="C114:F114"/>
    <mergeCell ref="C115:F115"/>
    <mergeCell ref="C116:F116"/>
    <mergeCell ref="C117:F117"/>
    <mergeCell ref="C106:F106"/>
    <mergeCell ref="C107:F107"/>
    <mergeCell ref="C108:F108"/>
    <mergeCell ref="C109:F109"/>
    <mergeCell ref="C110:F110"/>
    <mergeCell ref="C111:F111"/>
    <mergeCell ref="C94:F94"/>
    <mergeCell ref="C95:F95"/>
    <mergeCell ref="C96:F96"/>
    <mergeCell ref="C104:F104"/>
    <mergeCell ref="C105:F105"/>
    <mergeCell ref="C88:F88"/>
    <mergeCell ref="C89:F89"/>
    <mergeCell ref="C90:F90"/>
    <mergeCell ref="C91:F91"/>
    <mergeCell ref="C92:F92"/>
    <mergeCell ref="C93:F93"/>
    <mergeCell ref="C82:F82"/>
    <mergeCell ref="C83:F83"/>
    <mergeCell ref="C84:F84"/>
    <mergeCell ref="C85:F85"/>
    <mergeCell ref="C86:F86"/>
    <mergeCell ref="C87:F87"/>
    <mergeCell ref="C70:F70"/>
    <mergeCell ref="C71:F71"/>
    <mergeCell ref="C72:F72"/>
    <mergeCell ref="C80:F80"/>
    <mergeCell ref="C81:F81"/>
    <mergeCell ref="C64:F64"/>
    <mergeCell ref="C65:F65"/>
    <mergeCell ref="C66:F66"/>
    <mergeCell ref="C67:F67"/>
    <mergeCell ref="C68:F68"/>
    <mergeCell ref="C69:F69"/>
    <mergeCell ref="C58:F58"/>
    <mergeCell ref="C59:F59"/>
    <mergeCell ref="C60:F60"/>
    <mergeCell ref="C61:F61"/>
    <mergeCell ref="C62:F62"/>
    <mergeCell ref="C63:F63"/>
    <mergeCell ref="C46:F46"/>
    <mergeCell ref="C47:F47"/>
    <mergeCell ref="C48:F48"/>
    <mergeCell ref="C56:F56"/>
    <mergeCell ref="C57:F57"/>
    <mergeCell ref="C40:F40"/>
    <mergeCell ref="C41:F41"/>
    <mergeCell ref="C42:F42"/>
    <mergeCell ref="C43:F43"/>
    <mergeCell ref="C44:F44"/>
    <mergeCell ref="C45:F45"/>
    <mergeCell ref="C34:F34"/>
    <mergeCell ref="C35:F35"/>
    <mergeCell ref="C36:F36"/>
    <mergeCell ref="C37:F37"/>
    <mergeCell ref="C38:F38"/>
    <mergeCell ref="C39:F39"/>
    <mergeCell ref="C23:F23"/>
    <mergeCell ref="C24:F24"/>
    <mergeCell ref="C32:F32"/>
    <mergeCell ref="C33:F33"/>
    <mergeCell ref="C17:F17"/>
    <mergeCell ref="C18:F18"/>
    <mergeCell ref="C19:F19"/>
    <mergeCell ref="C20:F20"/>
    <mergeCell ref="C21:F21"/>
    <mergeCell ref="C22:F22"/>
    <mergeCell ref="C11:F11"/>
    <mergeCell ref="C12:F12"/>
    <mergeCell ref="C13:F13"/>
    <mergeCell ref="C14:F14"/>
    <mergeCell ref="C15:F15"/>
    <mergeCell ref="C16:F16"/>
    <mergeCell ref="B2:G2"/>
    <mergeCell ref="C10:F10"/>
    <mergeCell ref="C5:F5"/>
    <mergeCell ref="G5:I5"/>
    <mergeCell ref="C3:F4"/>
    <mergeCell ref="C8:F8"/>
    <mergeCell ref="C9:F9"/>
  </mergeCells>
  <conditionalFormatting sqref="G25">
    <cfRule type="cellIs" dxfId="278" priority="446" operator="notEqual">
      <formula>100</formula>
    </cfRule>
  </conditionalFormatting>
  <conditionalFormatting sqref="I27">
    <cfRule type="expression" dxfId="277" priority="482">
      <formula>AND($G27&gt;0,$I27&lt;&gt;"Select")</formula>
    </cfRule>
  </conditionalFormatting>
  <conditionalFormatting sqref="H10:H24">
    <cfRule type="expression" dxfId="276" priority="342">
      <formula>AND($G10=0,$H10&lt;&gt;"Select")</formula>
    </cfRule>
    <cfRule type="expression" dxfId="275" priority="343">
      <formula>AND($G10&gt;0,$H10&lt;&gt;"Select")</formula>
    </cfRule>
    <cfRule type="expression" dxfId="274" priority="344">
      <formula>$G10&gt;0</formula>
    </cfRule>
  </conditionalFormatting>
  <conditionalFormatting sqref="I411">
    <cfRule type="expression" dxfId="273" priority="193">
      <formula>AND($G411&gt;0,$I411&lt;&gt;"Select")</formula>
    </cfRule>
  </conditionalFormatting>
  <conditionalFormatting sqref="I483">
    <cfRule type="expression" dxfId="272" priority="187">
      <formula>AND($G483&gt;0,$I483&lt;&gt;"Select")</formula>
    </cfRule>
  </conditionalFormatting>
  <conditionalFormatting sqref="I555">
    <cfRule type="expression" dxfId="271" priority="181">
      <formula>AND($G555&gt;0,$I555&lt;&gt;"Select")</formula>
    </cfRule>
  </conditionalFormatting>
  <conditionalFormatting sqref="G73">
    <cfRule type="cellIs" dxfId="270" priority="171" operator="notEqual">
      <formula>100</formula>
    </cfRule>
  </conditionalFormatting>
  <conditionalFormatting sqref="G145">
    <cfRule type="cellIs" dxfId="269" priority="159" operator="notEqual">
      <formula>100</formula>
    </cfRule>
  </conditionalFormatting>
  <conditionalFormatting sqref="G217">
    <cfRule type="cellIs" dxfId="268" priority="147" operator="notEqual">
      <formula>100</formula>
    </cfRule>
  </conditionalFormatting>
  <conditionalFormatting sqref="G289">
    <cfRule type="cellIs" dxfId="267" priority="135" operator="notEqual">
      <formula>100</formula>
    </cfRule>
  </conditionalFormatting>
  <conditionalFormatting sqref="I51">
    <cfRule type="expression" dxfId="266" priority="223">
      <formula>AND($G51&gt;0,$I51&lt;&gt;"Select")</formula>
    </cfRule>
  </conditionalFormatting>
  <conditionalFormatting sqref="I75">
    <cfRule type="expression" dxfId="265" priority="221">
      <formula>AND($G75&gt;0,$I75&lt;&gt;"Select")</formula>
    </cfRule>
  </conditionalFormatting>
  <conditionalFormatting sqref="I99">
    <cfRule type="expression" dxfId="264" priority="219">
      <formula>AND($G99&gt;0,$I99&lt;&gt;"Select")</formula>
    </cfRule>
  </conditionalFormatting>
  <conditionalFormatting sqref="I123">
    <cfRule type="expression" dxfId="263" priority="217">
      <formula>AND($G123&gt;0,$I123&lt;&gt;"Select")</formula>
    </cfRule>
  </conditionalFormatting>
  <conditionalFormatting sqref="I147">
    <cfRule type="expression" dxfId="262" priority="215">
      <formula>AND($G147&gt;0,$I147&lt;&gt;"Select")</formula>
    </cfRule>
  </conditionalFormatting>
  <conditionalFormatting sqref="I171">
    <cfRule type="expression" dxfId="261" priority="213">
      <formula>AND($G171&gt;0,$I171&lt;&gt;"Select")</formula>
    </cfRule>
  </conditionalFormatting>
  <conditionalFormatting sqref="I195">
    <cfRule type="expression" dxfId="260" priority="211">
      <formula>AND($G195&gt;0,$I195&lt;&gt;"Select")</formula>
    </cfRule>
  </conditionalFormatting>
  <conditionalFormatting sqref="I219">
    <cfRule type="expression" dxfId="259" priority="209">
      <formula>AND($G219&gt;0,$I219&lt;&gt;"Select")</formula>
    </cfRule>
  </conditionalFormatting>
  <conditionalFormatting sqref="I243">
    <cfRule type="expression" dxfId="258" priority="207">
      <formula>AND($G243&gt;0,$I243&lt;&gt;"Select")</formula>
    </cfRule>
  </conditionalFormatting>
  <conditionalFormatting sqref="I267">
    <cfRule type="expression" dxfId="257" priority="205">
      <formula>AND($G267&gt;0,$I267&lt;&gt;"Select")</formula>
    </cfRule>
  </conditionalFormatting>
  <conditionalFormatting sqref="I291">
    <cfRule type="expression" dxfId="256" priority="203">
      <formula>AND($G291&gt;0,$I291&lt;&gt;"Select")</formula>
    </cfRule>
  </conditionalFormatting>
  <conditionalFormatting sqref="I315">
    <cfRule type="expression" dxfId="255" priority="201">
      <formula>AND($G315&gt;0,$I315&lt;&gt;"Select")</formula>
    </cfRule>
  </conditionalFormatting>
  <conditionalFormatting sqref="I339">
    <cfRule type="expression" dxfId="254" priority="199">
      <formula>AND($G339&gt;0,$I339&lt;&gt;"Select")</formula>
    </cfRule>
  </conditionalFormatting>
  <conditionalFormatting sqref="I363">
    <cfRule type="expression" dxfId="253" priority="197">
      <formula>AND($G363&gt;0,$I363&lt;&gt;"Select")</formula>
    </cfRule>
  </conditionalFormatting>
  <conditionalFormatting sqref="I387">
    <cfRule type="expression" dxfId="252" priority="195">
      <formula>AND($G387&gt;0,$I387&lt;&gt;"Select")</formula>
    </cfRule>
  </conditionalFormatting>
  <conditionalFormatting sqref="I435">
    <cfRule type="expression" dxfId="251" priority="191">
      <formula>AND($G435&gt;0,$I435&lt;&gt;"Select")</formula>
    </cfRule>
  </conditionalFormatting>
  <conditionalFormatting sqref="I459">
    <cfRule type="expression" dxfId="250" priority="189">
      <formula>AND($G459&gt;0,$I459&lt;&gt;"Select")</formula>
    </cfRule>
  </conditionalFormatting>
  <conditionalFormatting sqref="I507">
    <cfRule type="expression" dxfId="249" priority="185">
      <formula>AND($G507&gt;0,$I507&lt;&gt;"Select")</formula>
    </cfRule>
  </conditionalFormatting>
  <conditionalFormatting sqref="I531">
    <cfRule type="expression" dxfId="248" priority="183">
      <formula>AND($G531&gt;0,$I531&lt;&gt;"Select")</formula>
    </cfRule>
  </conditionalFormatting>
  <conditionalFormatting sqref="I579">
    <cfRule type="expression" dxfId="247" priority="179">
      <formula>AND($G579&gt;0,$I579&lt;&gt;"Select")</formula>
    </cfRule>
  </conditionalFormatting>
  <conditionalFormatting sqref="I603">
    <cfRule type="expression" dxfId="246" priority="177">
      <formula>AND($G603&gt;0,$I603&lt;&gt;"Select")</formula>
    </cfRule>
  </conditionalFormatting>
  <conditionalFormatting sqref="G49">
    <cfRule type="cellIs" dxfId="245" priority="175" operator="notEqual">
      <formula>100</formula>
    </cfRule>
  </conditionalFormatting>
  <conditionalFormatting sqref="H34:H48">
    <cfRule type="expression" dxfId="244" priority="172">
      <formula>AND($G34=0,$H34&lt;&gt;"Select")</formula>
    </cfRule>
    <cfRule type="expression" dxfId="243" priority="173">
      <formula>AND($G34&gt;0,$H34&lt;&gt;"Select")</formula>
    </cfRule>
    <cfRule type="expression" dxfId="242" priority="174">
      <formula>$G34&gt;0</formula>
    </cfRule>
  </conditionalFormatting>
  <conditionalFormatting sqref="H58:H72">
    <cfRule type="expression" dxfId="241" priority="168">
      <formula>AND($G58=0,$H58&lt;&gt;"Select")</formula>
    </cfRule>
    <cfRule type="expression" dxfId="240" priority="169">
      <formula>AND($G58&gt;0,$H58&lt;&gt;"Select")</formula>
    </cfRule>
    <cfRule type="expression" dxfId="239" priority="170">
      <formula>$G58&gt;0</formula>
    </cfRule>
  </conditionalFormatting>
  <conditionalFormatting sqref="G97">
    <cfRule type="cellIs" dxfId="238" priority="167" operator="notEqual">
      <formula>100</formula>
    </cfRule>
  </conditionalFormatting>
  <conditionalFormatting sqref="H82:H96">
    <cfRule type="expression" dxfId="237" priority="164">
      <formula>AND($G82=0,$H82&lt;&gt;"Select")</formula>
    </cfRule>
    <cfRule type="expression" dxfId="236" priority="165">
      <formula>AND($G82&gt;0,$H82&lt;&gt;"Select")</formula>
    </cfRule>
    <cfRule type="expression" dxfId="235" priority="166">
      <formula>$G82&gt;0</formula>
    </cfRule>
  </conditionalFormatting>
  <conditionalFormatting sqref="G121">
    <cfRule type="cellIs" dxfId="234" priority="163" operator="notEqual">
      <formula>100</formula>
    </cfRule>
  </conditionalFormatting>
  <conditionalFormatting sqref="H106:H120">
    <cfRule type="expression" dxfId="233" priority="160">
      <formula>AND($G106=0,$H106&lt;&gt;"Select")</formula>
    </cfRule>
    <cfRule type="expression" dxfId="232" priority="161">
      <formula>AND($G106&gt;0,$H106&lt;&gt;"Select")</formula>
    </cfRule>
    <cfRule type="expression" dxfId="231" priority="162">
      <formula>$G106&gt;0</formula>
    </cfRule>
  </conditionalFormatting>
  <conditionalFormatting sqref="H130:H144">
    <cfRule type="expression" dxfId="230" priority="156">
      <formula>AND($G130=0,$H130&lt;&gt;"Select")</formula>
    </cfRule>
    <cfRule type="expression" dxfId="229" priority="157">
      <formula>AND($G130&gt;0,$H130&lt;&gt;"Select")</formula>
    </cfRule>
    <cfRule type="expression" dxfId="228" priority="158">
      <formula>$G130&gt;0</formula>
    </cfRule>
  </conditionalFormatting>
  <conditionalFormatting sqref="G169">
    <cfRule type="cellIs" dxfId="227" priority="155" operator="notEqual">
      <formula>100</formula>
    </cfRule>
  </conditionalFormatting>
  <conditionalFormatting sqref="H154:H168">
    <cfRule type="expression" dxfId="226" priority="152">
      <formula>AND($G154=0,$H154&lt;&gt;"Select")</formula>
    </cfRule>
    <cfRule type="expression" dxfId="225" priority="153">
      <formula>AND($G154&gt;0,$H154&lt;&gt;"Select")</formula>
    </cfRule>
    <cfRule type="expression" dxfId="224" priority="154">
      <formula>$G154&gt;0</formula>
    </cfRule>
  </conditionalFormatting>
  <conditionalFormatting sqref="G193">
    <cfRule type="cellIs" dxfId="223" priority="151" operator="notEqual">
      <formula>100</formula>
    </cfRule>
  </conditionalFormatting>
  <conditionalFormatting sqref="H178:H192">
    <cfRule type="expression" dxfId="222" priority="148">
      <formula>AND($G178=0,$H178&lt;&gt;"Select")</formula>
    </cfRule>
    <cfRule type="expression" dxfId="221" priority="149">
      <formula>AND($G178&gt;0,$H178&lt;&gt;"Select")</formula>
    </cfRule>
    <cfRule type="expression" dxfId="220" priority="150">
      <formula>$G178&gt;0</formula>
    </cfRule>
  </conditionalFormatting>
  <conditionalFormatting sqref="H202:H216">
    <cfRule type="expression" dxfId="219" priority="144">
      <formula>AND($G202=0,$H202&lt;&gt;"Select")</formula>
    </cfRule>
    <cfRule type="expression" dxfId="218" priority="145">
      <formula>AND($G202&gt;0,$H202&lt;&gt;"Select")</formula>
    </cfRule>
    <cfRule type="expression" dxfId="217" priority="146">
      <formula>$G202&gt;0</formula>
    </cfRule>
  </conditionalFormatting>
  <conditionalFormatting sqref="G241">
    <cfRule type="cellIs" dxfId="216" priority="143" operator="notEqual">
      <formula>100</formula>
    </cfRule>
  </conditionalFormatting>
  <conditionalFormatting sqref="H226:H240">
    <cfRule type="expression" dxfId="215" priority="140">
      <formula>AND($G226=0,$H226&lt;&gt;"Select")</formula>
    </cfRule>
    <cfRule type="expression" dxfId="214" priority="141">
      <formula>AND($G226&gt;0,$H226&lt;&gt;"Select")</formula>
    </cfRule>
    <cfRule type="expression" dxfId="213" priority="142">
      <formula>$G226&gt;0</formula>
    </cfRule>
  </conditionalFormatting>
  <conditionalFormatting sqref="G265">
    <cfRule type="cellIs" dxfId="212" priority="139" operator="notEqual">
      <formula>100</formula>
    </cfRule>
  </conditionalFormatting>
  <conditionalFormatting sqref="H250:H264">
    <cfRule type="expression" dxfId="211" priority="136">
      <formula>AND($G250=0,$H250&lt;&gt;"Select")</formula>
    </cfRule>
    <cfRule type="expression" dxfId="210" priority="137">
      <formula>AND($G250&gt;0,$H250&lt;&gt;"Select")</formula>
    </cfRule>
    <cfRule type="expression" dxfId="209" priority="138">
      <formula>$G250&gt;0</formula>
    </cfRule>
  </conditionalFormatting>
  <conditionalFormatting sqref="H274:H288">
    <cfRule type="expression" dxfId="208" priority="132">
      <formula>AND($G274=0,$H274&lt;&gt;"Select")</formula>
    </cfRule>
    <cfRule type="expression" dxfId="207" priority="133">
      <formula>AND($G274&gt;0,$H274&lt;&gt;"Select")</formula>
    </cfRule>
    <cfRule type="expression" dxfId="206" priority="134">
      <formula>$G274&gt;0</formula>
    </cfRule>
  </conditionalFormatting>
  <conditionalFormatting sqref="G313">
    <cfRule type="cellIs" dxfId="205" priority="131" operator="notEqual">
      <formula>100</formula>
    </cfRule>
  </conditionalFormatting>
  <conditionalFormatting sqref="H298:H312">
    <cfRule type="expression" dxfId="204" priority="128">
      <formula>AND($G298=0,$H298&lt;&gt;"Select")</formula>
    </cfRule>
    <cfRule type="expression" dxfId="203" priority="129">
      <formula>AND($G298&gt;0,$H298&lt;&gt;"Select")</formula>
    </cfRule>
    <cfRule type="expression" dxfId="202" priority="130">
      <formula>$G298&gt;0</formula>
    </cfRule>
  </conditionalFormatting>
  <conditionalFormatting sqref="G337">
    <cfRule type="cellIs" dxfId="201" priority="127" operator="notEqual">
      <formula>100</formula>
    </cfRule>
  </conditionalFormatting>
  <conditionalFormatting sqref="H322:H336">
    <cfRule type="expression" dxfId="200" priority="124">
      <formula>AND($G322=0,$H322&lt;&gt;"Select")</formula>
    </cfRule>
    <cfRule type="expression" dxfId="199" priority="125">
      <formula>AND($G322&gt;0,$H322&lt;&gt;"Select")</formula>
    </cfRule>
    <cfRule type="expression" dxfId="198" priority="126">
      <formula>$G322&gt;0</formula>
    </cfRule>
  </conditionalFormatting>
  <conditionalFormatting sqref="G361">
    <cfRule type="cellIs" dxfId="197" priority="123" operator="notEqual">
      <formula>100</formula>
    </cfRule>
  </conditionalFormatting>
  <conditionalFormatting sqref="H346:H360">
    <cfRule type="expression" dxfId="196" priority="120">
      <formula>AND($G346=0,$H346&lt;&gt;"Select")</formula>
    </cfRule>
    <cfRule type="expression" dxfId="195" priority="121">
      <formula>AND($G346&gt;0,$H346&lt;&gt;"Select")</formula>
    </cfRule>
    <cfRule type="expression" dxfId="194" priority="122">
      <formula>$G346&gt;0</formula>
    </cfRule>
  </conditionalFormatting>
  <conditionalFormatting sqref="G385">
    <cfRule type="cellIs" dxfId="193" priority="119" operator="notEqual">
      <formula>100</formula>
    </cfRule>
  </conditionalFormatting>
  <conditionalFormatting sqref="H370:H384">
    <cfRule type="expression" dxfId="192" priority="116">
      <formula>AND($G370=0,$H370&lt;&gt;"Select")</formula>
    </cfRule>
    <cfRule type="expression" dxfId="191" priority="117">
      <formula>AND($G370&gt;0,$H370&lt;&gt;"Select")</formula>
    </cfRule>
    <cfRule type="expression" dxfId="190" priority="118">
      <formula>$G370&gt;0</formula>
    </cfRule>
  </conditionalFormatting>
  <conditionalFormatting sqref="G409">
    <cfRule type="cellIs" dxfId="189" priority="115" operator="notEqual">
      <formula>100</formula>
    </cfRule>
  </conditionalFormatting>
  <conditionalFormatting sqref="H394:H408">
    <cfRule type="expression" dxfId="188" priority="112">
      <formula>AND($G394=0,$H394&lt;&gt;"Select")</formula>
    </cfRule>
    <cfRule type="expression" dxfId="187" priority="113">
      <formula>AND($G394&gt;0,$H394&lt;&gt;"Select")</formula>
    </cfRule>
    <cfRule type="expression" dxfId="186" priority="114">
      <formula>$G394&gt;0</formula>
    </cfRule>
  </conditionalFormatting>
  <conditionalFormatting sqref="G433">
    <cfRule type="cellIs" dxfId="185" priority="111" operator="notEqual">
      <formula>100</formula>
    </cfRule>
  </conditionalFormatting>
  <conditionalFormatting sqref="H418:H432">
    <cfRule type="expression" dxfId="184" priority="108">
      <formula>AND($G418=0,$H418&lt;&gt;"Select")</formula>
    </cfRule>
    <cfRule type="expression" dxfId="183" priority="109">
      <formula>AND($G418&gt;0,$H418&lt;&gt;"Select")</formula>
    </cfRule>
    <cfRule type="expression" dxfId="182" priority="110">
      <formula>$G418&gt;0</formula>
    </cfRule>
  </conditionalFormatting>
  <conditionalFormatting sqref="G457">
    <cfRule type="cellIs" dxfId="181" priority="107" operator="notEqual">
      <formula>100</formula>
    </cfRule>
  </conditionalFormatting>
  <conditionalFormatting sqref="H442:H456">
    <cfRule type="expression" dxfId="180" priority="104">
      <formula>AND($G442=0,$H442&lt;&gt;"Select")</formula>
    </cfRule>
    <cfRule type="expression" dxfId="179" priority="105">
      <formula>AND($G442&gt;0,$H442&lt;&gt;"Select")</formula>
    </cfRule>
    <cfRule type="expression" dxfId="178" priority="106">
      <formula>$G442&gt;0</formula>
    </cfRule>
  </conditionalFormatting>
  <conditionalFormatting sqref="G481">
    <cfRule type="cellIs" dxfId="177" priority="103" operator="notEqual">
      <formula>100</formula>
    </cfRule>
  </conditionalFormatting>
  <conditionalFormatting sqref="H466:H480">
    <cfRule type="expression" dxfId="176" priority="100">
      <formula>AND($G466=0,$H466&lt;&gt;"Select")</formula>
    </cfRule>
    <cfRule type="expression" dxfId="175" priority="101">
      <formula>AND($G466&gt;0,$H466&lt;&gt;"Select")</formula>
    </cfRule>
    <cfRule type="expression" dxfId="174" priority="102">
      <formula>$G466&gt;0</formula>
    </cfRule>
  </conditionalFormatting>
  <conditionalFormatting sqref="G505">
    <cfRule type="cellIs" dxfId="173" priority="99" operator="notEqual">
      <formula>100</formula>
    </cfRule>
  </conditionalFormatting>
  <conditionalFormatting sqref="H490:H504">
    <cfRule type="expression" dxfId="172" priority="96">
      <formula>AND($G490=0,$H490&lt;&gt;"Select")</formula>
    </cfRule>
    <cfRule type="expression" dxfId="171" priority="97">
      <formula>AND($G490&gt;0,$H490&lt;&gt;"Select")</formula>
    </cfRule>
    <cfRule type="expression" dxfId="170" priority="98">
      <formula>$G490&gt;0</formula>
    </cfRule>
  </conditionalFormatting>
  <conditionalFormatting sqref="G529">
    <cfRule type="cellIs" dxfId="169" priority="95" operator="notEqual">
      <formula>100</formula>
    </cfRule>
  </conditionalFormatting>
  <conditionalFormatting sqref="H514:H528">
    <cfRule type="expression" dxfId="168" priority="92">
      <formula>AND($G514=0,$H514&lt;&gt;"Select")</formula>
    </cfRule>
    <cfRule type="expression" dxfId="167" priority="93">
      <formula>AND($G514&gt;0,$H514&lt;&gt;"Select")</formula>
    </cfRule>
    <cfRule type="expression" dxfId="166" priority="94">
      <formula>$G514&gt;0</formula>
    </cfRule>
  </conditionalFormatting>
  <conditionalFormatting sqref="G553">
    <cfRule type="cellIs" dxfId="165" priority="91" operator="notEqual">
      <formula>100</formula>
    </cfRule>
  </conditionalFormatting>
  <conditionalFormatting sqref="H538:H552">
    <cfRule type="expression" dxfId="164" priority="88">
      <formula>AND($G538=0,$H538&lt;&gt;"Select")</formula>
    </cfRule>
    <cfRule type="expression" dxfId="163" priority="89">
      <formula>AND($G538&gt;0,$H538&lt;&gt;"Select")</formula>
    </cfRule>
    <cfRule type="expression" dxfId="162" priority="90">
      <formula>$G538&gt;0</formula>
    </cfRule>
  </conditionalFormatting>
  <conditionalFormatting sqref="G577">
    <cfRule type="cellIs" dxfId="161" priority="87" operator="notEqual">
      <formula>100</formula>
    </cfRule>
  </conditionalFormatting>
  <conditionalFormatting sqref="H562:H576">
    <cfRule type="expression" dxfId="160" priority="84">
      <formula>AND($G562=0,$H562&lt;&gt;"Select")</formula>
    </cfRule>
    <cfRule type="expression" dxfId="159" priority="85">
      <formula>AND($G562&gt;0,$H562&lt;&gt;"Select")</formula>
    </cfRule>
    <cfRule type="expression" dxfId="158" priority="86">
      <formula>$G562&gt;0</formula>
    </cfRule>
  </conditionalFormatting>
  <conditionalFormatting sqref="G601">
    <cfRule type="cellIs" dxfId="157" priority="83" operator="notEqual">
      <formula>100</formula>
    </cfRule>
  </conditionalFormatting>
  <conditionalFormatting sqref="H586:H600">
    <cfRule type="expression" dxfId="156" priority="80">
      <formula>AND($G586=0,$H586&lt;&gt;"Select")</formula>
    </cfRule>
    <cfRule type="expression" dxfId="155" priority="81">
      <formula>AND($G586&gt;0,$H586&lt;&gt;"Select")</formula>
    </cfRule>
    <cfRule type="expression" dxfId="154" priority="82">
      <formula>$G586&gt;0</formula>
    </cfRule>
  </conditionalFormatting>
  <conditionalFormatting sqref="G10:G24">
    <cfRule type="expression" dxfId="153" priority="76">
      <formula>AND($G10=0,$C$7&lt;&gt;"Select",$C10&gt;0)</formula>
    </cfRule>
  </conditionalFormatting>
  <conditionalFormatting sqref="C7">
    <cfRule type="cellIs" dxfId="152" priority="75" operator="notEqual">
      <formula>"Select"</formula>
    </cfRule>
  </conditionalFormatting>
  <conditionalFormatting sqref="C10:F24">
    <cfRule type="expression" dxfId="151" priority="73">
      <formula>AND($C10=0,$C$7&lt;&gt;"Select")</formula>
    </cfRule>
  </conditionalFormatting>
  <conditionalFormatting sqref="G34:G48">
    <cfRule type="expression" dxfId="150" priority="72">
      <formula>AND($G34=0,$C$31&lt;&gt;"Select",$C34&gt;0)</formula>
    </cfRule>
  </conditionalFormatting>
  <conditionalFormatting sqref="C31">
    <cfRule type="cellIs" dxfId="149" priority="71" operator="notEqual">
      <formula>"Select"</formula>
    </cfRule>
  </conditionalFormatting>
  <conditionalFormatting sqref="C34:F48">
    <cfRule type="expression" dxfId="148" priority="70">
      <formula>AND($C34=0,$C$31&lt;&gt;"Select")</formula>
    </cfRule>
  </conditionalFormatting>
  <conditionalFormatting sqref="G58:G72">
    <cfRule type="expression" dxfId="147" priority="69">
      <formula>AND($G58=0,$C$55&lt;&gt;"Select",$C58&gt;0)</formula>
    </cfRule>
  </conditionalFormatting>
  <conditionalFormatting sqref="C55">
    <cfRule type="cellIs" dxfId="146" priority="68" operator="notEqual">
      <formula>"Select"</formula>
    </cfRule>
  </conditionalFormatting>
  <conditionalFormatting sqref="C58:F72">
    <cfRule type="expression" dxfId="145" priority="67">
      <formula>AND($C58=0,$C$55&lt;&gt;"Select")</formula>
    </cfRule>
  </conditionalFormatting>
  <conditionalFormatting sqref="G82:G96">
    <cfRule type="expression" dxfId="144" priority="66">
      <formula>AND($G82=0,$C$79&lt;&gt;"Select",$C82&gt;0)</formula>
    </cfRule>
  </conditionalFormatting>
  <conditionalFormatting sqref="C79">
    <cfRule type="cellIs" dxfId="143" priority="65" operator="notEqual">
      <formula>"Select"</formula>
    </cfRule>
  </conditionalFormatting>
  <conditionalFormatting sqref="C82:F96">
    <cfRule type="expression" dxfId="142" priority="64">
      <formula>AND($C82=0,$C$79&lt;&gt;"Select")</formula>
    </cfRule>
  </conditionalFormatting>
  <conditionalFormatting sqref="G106:G120">
    <cfRule type="expression" dxfId="141" priority="63">
      <formula>AND($G106=0,$C$103&lt;&gt;"Select",$C106&gt;0)</formula>
    </cfRule>
  </conditionalFormatting>
  <conditionalFormatting sqref="C103">
    <cfRule type="cellIs" dxfId="140" priority="62" operator="notEqual">
      <formula>"Select"</formula>
    </cfRule>
  </conditionalFormatting>
  <conditionalFormatting sqref="C106:F120">
    <cfRule type="expression" dxfId="139" priority="61">
      <formula>AND($C106=0,$C$103&lt;&gt;"Select")</formula>
    </cfRule>
  </conditionalFormatting>
  <conditionalFormatting sqref="G130:G144">
    <cfRule type="expression" dxfId="138" priority="60">
      <formula>AND($G130=0,$C$127&lt;&gt;"Select",$C130&gt;0)</formula>
    </cfRule>
  </conditionalFormatting>
  <conditionalFormatting sqref="C127">
    <cfRule type="cellIs" dxfId="137" priority="59" operator="notEqual">
      <formula>"Select"</formula>
    </cfRule>
  </conditionalFormatting>
  <conditionalFormatting sqref="C130:F144">
    <cfRule type="expression" dxfId="136" priority="58">
      <formula>AND($C130=0,$C$127&lt;&gt;"Select")</formula>
    </cfRule>
  </conditionalFormatting>
  <conditionalFormatting sqref="G154:G168">
    <cfRule type="expression" dxfId="135" priority="57">
      <formula>AND($G154=0,$C$151&lt;&gt;"Select",$C154&gt;0)</formula>
    </cfRule>
  </conditionalFormatting>
  <conditionalFormatting sqref="C151">
    <cfRule type="cellIs" dxfId="134" priority="56" operator="notEqual">
      <formula>"Select"</formula>
    </cfRule>
  </conditionalFormatting>
  <conditionalFormatting sqref="C154:F168">
    <cfRule type="expression" dxfId="133" priority="55">
      <formula>AND($C154=0,$C$151&lt;&gt;"Select")</formula>
    </cfRule>
  </conditionalFormatting>
  <conditionalFormatting sqref="G178:G192">
    <cfRule type="expression" dxfId="132" priority="54">
      <formula>AND($G178=0,$C$175&lt;&gt;"Select",$C178&gt;0)</formula>
    </cfRule>
  </conditionalFormatting>
  <conditionalFormatting sqref="C175">
    <cfRule type="cellIs" dxfId="131" priority="53" operator="notEqual">
      <formula>"Select"</formula>
    </cfRule>
  </conditionalFormatting>
  <conditionalFormatting sqref="C178:F192">
    <cfRule type="expression" dxfId="130" priority="52">
      <formula>AND($C178=0,$C$175&lt;&gt;"Select")</formula>
    </cfRule>
  </conditionalFormatting>
  <conditionalFormatting sqref="G202:G216">
    <cfRule type="expression" dxfId="129" priority="51">
      <formula>AND($G202=0,$C$199&lt;&gt;"Select",$C202&gt;0)</formula>
    </cfRule>
  </conditionalFormatting>
  <conditionalFormatting sqref="C199">
    <cfRule type="cellIs" dxfId="128" priority="50" operator="notEqual">
      <formula>"Select"</formula>
    </cfRule>
  </conditionalFormatting>
  <conditionalFormatting sqref="C202:F216">
    <cfRule type="expression" dxfId="127" priority="49">
      <formula>AND($C202=0,$C$199&lt;&gt;"Select")</formula>
    </cfRule>
  </conditionalFormatting>
  <conditionalFormatting sqref="G226:G240">
    <cfRule type="expression" dxfId="126" priority="48">
      <formula>AND($G226=0,$C$223&lt;&gt;"Select",$C226&gt;0)</formula>
    </cfRule>
  </conditionalFormatting>
  <conditionalFormatting sqref="C223">
    <cfRule type="cellIs" dxfId="125" priority="47" operator="notEqual">
      <formula>"Select"</formula>
    </cfRule>
  </conditionalFormatting>
  <conditionalFormatting sqref="C226:F240">
    <cfRule type="expression" dxfId="124" priority="46">
      <formula>AND($C226=0,$C$223&lt;&gt;"Select")</formula>
    </cfRule>
  </conditionalFormatting>
  <conditionalFormatting sqref="G250:G264">
    <cfRule type="expression" dxfId="123" priority="45">
      <formula>AND($G250=0,$C$247&lt;&gt;"Select",$C250&gt;0)</formula>
    </cfRule>
  </conditionalFormatting>
  <conditionalFormatting sqref="C247">
    <cfRule type="cellIs" dxfId="122" priority="44" operator="notEqual">
      <formula>"Select"</formula>
    </cfRule>
  </conditionalFormatting>
  <conditionalFormatting sqref="C250:F264">
    <cfRule type="expression" dxfId="121" priority="43">
      <formula>AND($C250=0,$C$247&lt;&gt;"Select")</formula>
    </cfRule>
  </conditionalFormatting>
  <conditionalFormatting sqref="G274:G288">
    <cfRule type="expression" dxfId="120" priority="42">
      <formula>AND($G274=0,$C$271&lt;&gt;"Select",$C274&gt;0)</formula>
    </cfRule>
  </conditionalFormatting>
  <conditionalFormatting sqref="C271">
    <cfRule type="cellIs" dxfId="119" priority="41" operator="notEqual">
      <formula>"Select"</formula>
    </cfRule>
  </conditionalFormatting>
  <conditionalFormatting sqref="C274:F288">
    <cfRule type="expression" dxfId="118" priority="40">
      <formula>AND($C274=0,$C$271&lt;&gt;"Select")</formula>
    </cfRule>
  </conditionalFormatting>
  <conditionalFormatting sqref="G298:G312">
    <cfRule type="expression" dxfId="117" priority="39">
      <formula>AND($G298=0,$C$295&lt;&gt;"Select",$C298&gt;0)</formula>
    </cfRule>
  </conditionalFormatting>
  <conditionalFormatting sqref="C295">
    <cfRule type="cellIs" dxfId="116" priority="38" operator="notEqual">
      <formula>"Select"</formula>
    </cfRule>
  </conditionalFormatting>
  <conditionalFormatting sqref="C298:F312">
    <cfRule type="expression" dxfId="115" priority="37">
      <formula>AND($C298=0,$C$295&lt;&gt;"Select")</formula>
    </cfRule>
  </conditionalFormatting>
  <conditionalFormatting sqref="G322:G336">
    <cfRule type="expression" dxfId="114" priority="36">
      <formula>AND($G322=0,$C$319&lt;&gt;"Select",$C322&gt;0)</formula>
    </cfRule>
  </conditionalFormatting>
  <conditionalFormatting sqref="C319">
    <cfRule type="cellIs" dxfId="113" priority="35" operator="notEqual">
      <formula>"Select"</formula>
    </cfRule>
  </conditionalFormatting>
  <conditionalFormatting sqref="C322:F336">
    <cfRule type="expression" dxfId="112" priority="34">
      <formula>AND($C322=0,$C$319&lt;&gt;"Select")</formula>
    </cfRule>
  </conditionalFormatting>
  <conditionalFormatting sqref="G346:G360">
    <cfRule type="expression" dxfId="111" priority="33">
      <formula>AND($G346=0,$C$343&lt;&gt;"Select",$C346&gt;0)</formula>
    </cfRule>
  </conditionalFormatting>
  <conditionalFormatting sqref="C343">
    <cfRule type="cellIs" dxfId="110" priority="32" operator="notEqual">
      <formula>"Select"</formula>
    </cfRule>
  </conditionalFormatting>
  <conditionalFormatting sqref="C346:F360">
    <cfRule type="expression" dxfId="109" priority="31">
      <formula>AND($C346=0,$C$343&lt;&gt;"Select")</formula>
    </cfRule>
  </conditionalFormatting>
  <conditionalFormatting sqref="G370:G384">
    <cfRule type="expression" dxfId="108" priority="30">
      <formula>AND($G370=0,$C$367&lt;&gt;"Select",$C370&gt;0)</formula>
    </cfRule>
  </conditionalFormatting>
  <conditionalFormatting sqref="C367">
    <cfRule type="cellIs" dxfId="107" priority="29" operator="notEqual">
      <formula>"Select"</formula>
    </cfRule>
  </conditionalFormatting>
  <conditionalFormatting sqref="C370:F384">
    <cfRule type="expression" dxfId="106" priority="28">
      <formula>AND($C370=0,$C$367&lt;&gt;"Select")</formula>
    </cfRule>
  </conditionalFormatting>
  <conditionalFormatting sqref="G394:G408">
    <cfRule type="expression" dxfId="105" priority="27">
      <formula>AND($G394=0,$C$391&lt;&gt;"Select",$C394&gt;0)</formula>
    </cfRule>
  </conditionalFormatting>
  <conditionalFormatting sqref="C391">
    <cfRule type="cellIs" dxfId="104" priority="26" operator="notEqual">
      <formula>"Select"</formula>
    </cfRule>
  </conditionalFormatting>
  <conditionalFormatting sqref="C394:F408">
    <cfRule type="expression" dxfId="103" priority="25">
      <formula>AND($C394=0,$C$391&lt;&gt;"Select")</formula>
    </cfRule>
  </conditionalFormatting>
  <conditionalFormatting sqref="G418:G432">
    <cfRule type="expression" dxfId="102" priority="24">
      <formula>AND($G418=0,$C$415&lt;&gt;"Select",$C418&gt;0)</formula>
    </cfRule>
  </conditionalFormatting>
  <conditionalFormatting sqref="C415">
    <cfRule type="cellIs" dxfId="101" priority="23" operator="notEqual">
      <formula>"Select"</formula>
    </cfRule>
  </conditionalFormatting>
  <conditionalFormatting sqref="C418:F432">
    <cfRule type="expression" dxfId="100" priority="22">
      <formula>AND($C418=0,$C$415&lt;&gt;"Select")</formula>
    </cfRule>
  </conditionalFormatting>
  <conditionalFormatting sqref="G442:G456">
    <cfRule type="expression" dxfId="99" priority="21">
      <formula>AND($G442=0,$C$439&lt;&gt;"Select",$C442&gt;0)</formula>
    </cfRule>
  </conditionalFormatting>
  <conditionalFormatting sqref="C439">
    <cfRule type="cellIs" dxfId="98" priority="20" operator="notEqual">
      <formula>"Select"</formula>
    </cfRule>
  </conditionalFormatting>
  <conditionalFormatting sqref="C442:F456">
    <cfRule type="expression" dxfId="97" priority="19">
      <formula>AND($C442=0,$C$439&lt;&gt;"Select")</formula>
    </cfRule>
  </conditionalFormatting>
  <conditionalFormatting sqref="G466:G480">
    <cfRule type="expression" dxfId="96" priority="18">
      <formula>AND($G466=0,$C$463&lt;&gt;"Select",$C466&gt;0)</formula>
    </cfRule>
  </conditionalFormatting>
  <conditionalFormatting sqref="C463">
    <cfRule type="cellIs" dxfId="95" priority="17" operator="notEqual">
      <formula>"Select"</formula>
    </cfRule>
  </conditionalFormatting>
  <conditionalFormatting sqref="C466:F480">
    <cfRule type="expression" dxfId="94" priority="16">
      <formula>AND($C466=0,$C$463&lt;&gt;"Select")</formula>
    </cfRule>
  </conditionalFormatting>
  <conditionalFormatting sqref="G490:G504">
    <cfRule type="expression" dxfId="93" priority="15">
      <formula>AND($G490=0,$C$487&lt;&gt;"Select",$C490&gt;0)</formula>
    </cfRule>
  </conditionalFormatting>
  <conditionalFormatting sqref="C487">
    <cfRule type="cellIs" dxfId="92" priority="14" operator="notEqual">
      <formula>"Select"</formula>
    </cfRule>
  </conditionalFormatting>
  <conditionalFormatting sqref="C490:F504">
    <cfRule type="expression" dxfId="91" priority="13">
      <formula>AND($C490=0,$C$487&lt;&gt;"Select")</formula>
    </cfRule>
  </conditionalFormatting>
  <conditionalFormatting sqref="G514:G528">
    <cfRule type="expression" dxfId="90" priority="12">
      <formula>AND($G514=0,$C$511&lt;&gt;"Select",$C514&gt;0)</formula>
    </cfRule>
  </conditionalFormatting>
  <conditionalFormatting sqref="C511">
    <cfRule type="cellIs" dxfId="89" priority="11" operator="notEqual">
      <formula>"Select"</formula>
    </cfRule>
  </conditionalFormatting>
  <conditionalFormatting sqref="C514:F528">
    <cfRule type="expression" dxfId="88" priority="10">
      <formula>AND($C514=0,$C$511&lt;&gt;"Select")</formula>
    </cfRule>
  </conditionalFormatting>
  <conditionalFormatting sqref="G538:G552">
    <cfRule type="expression" dxfId="87" priority="9">
      <formula>AND($G538=0,$C$535&lt;&gt;"Select",$C538&gt;0)</formula>
    </cfRule>
  </conditionalFormatting>
  <conditionalFormatting sqref="C535">
    <cfRule type="cellIs" dxfId="86" priority="8" operator="notEqual">
      <formula>"Select"</formula>
    </cfRule>
  </conditionalFormatting>
  <conditionalFormatting sqref="C538:F552">
    <cfRule type="expression" dxfId="85" priority="7">
      <formula>AND($C538=0,$C$535&lt;&gt;"Select")</formula>
    </cfRule>
  </conditionalFormatting>
  <conditionalFormatting sqref="G562:G576">
    <cfRule type="expression" dxfId="84" priority="6">
      <formula>AND($G562=0,$C$559&lt;&gt;"Select",$C562&gt;0)</formula>
    </cfRule>
  </conditionalFormatting>
  <conditionalFormatting sqref="C559">
    <cfRule type="cellIs" dxfId="83" priority="5" operator="notEqual">
      <formula>"Select"</formula>
    </cfRule>
  </conditionalFormatting>
  <conditionalFormatting sqref="C562:F576">
    <cfRule type="expression" dxfId="82" priority="4">
      <formula>AND($C562=0,$C$559&lt;&gt;"Select")</formula>
    </cfRule>
  </conditionalFormatting>
  <conditionalFormatting sqref="G586:G600">
    <cfRule type="expression" dxfId="81" priority="3">
      <formula>AND($G586=0,$C$583&lt;&gt;"Select",$C586&gt;0)</formula>
    </cfRule>
  </conditionalFormatting>
  <conditionalFormatting sqref="C583">
    <cfRule type="cellIs" dxfId="80" priority="2" operator="notEqual">
      <formula>"Select"</formula>
    </cfRule>
  </conditionalFormatting>
  <conditionalFormatting sqref="C586:F600">
    <cfRule type="expression" dxfId="79" priority="1">
      <formula>AND($C586=0,$C$583&lt;&gt;"Select")</formula>
    </cfRule>
  </conditionalFormatting>
  <dataValidations count="1">
    <dataValidation type="whole" allowBlank="1" showInputMessage="1" showErrorMessage="1" errorTitle="Input Error" error="Weight value must be a whole number from 0 to 100." sqref="G562:G576 G490:G504 G514:G528 G538:G552 G10:G24 G34:G48 G58:G72 G82:G96 G106:G120 G130:G144 G154:G168 G178:G192 G202:G216 G226:G240 G250:G264 G274:G288 G298:G312 G322:G336 G346:G360 G370:G384 G394:G408 G418:G432 G442:G456 G466:G480 G586:G600" xr:uid="{70A6FEA8-DC2B-4016-994B-87B8C267AF6C}">
      <formula1>0</formula1>
      <formula2>100</formula2>
    </dataValidation>
  </dataValidations>
  <pageMargins left="0.23622047244094491" right="0.23622047244094491" top="0.59055118110236227" bottom="0.59055118110236227" header="0.31496062992125984" footer="0.31496062992125984"/>
  <pageSetup scale="54" fitToHeight="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2446243F-7B87-4995-84AE-64957A679300}">
          <x14:formula1>
            <xm:f>Aid!$E$25:$E$37</xm:f>
          </x14:formula1>
          <xm:sqref>C7:F7 C535:F535 C559:F559 C31:F31 C55:F55 C79:F79 C103:F103 C127:F127 C151:F151 C175:F175 C199:F199 C223:F223 C247:F247 C271:F271 C295:F295 C319:F319 C343:F343 C367:F367 C391:F391 C415:F415 C439:F439 C463:F463 C487:F487 C511:F511 C583:F583</xm:sqref>
        </x14:dataValidation>
        <x14:dataValidation type="list" allowBlank="1" showInputMessage="1" showErrorMessage="1" error="Select" prompt="Select" xr:uid="{6AB29871-7906-4FD4-931C-810B952731A5}">
          <x14:formula1>
            <xm:f>Aid!$G$3:$G$8</xm:f>
          </x14:formula1>
          <xm:sqref>H10:H24 H514:H528 H538:H552 H562:H576 H34:H48 H58:H72 H82:H96 H106:H120 H130:H144 H154:H168 H178:H192 H202:H216 H226:H240 H250:H264 H274:H288 H298:H312 H322:H336 H346:H360 H370:H384 H394:H408 H418:H432 H442:H456 H466:H480 H490:H504 H586:H600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788FCD-A93C-4BDE-8809-704B98FDE654}">
  <sheetPr>
    <pageSetUpPr fitToPage="1"/>
  </sheetPr>
  <dimension ref="B1:BH251"/>
  <sheetViews>
    <sheetView showGridLines="0" showRowColHeaders="0" topLeftCell="A206" zoomScale="80" zoomScaleNormal="80" workbookViewId="0">
      <selection activeCell="D12" sqref="D12"/>
    </sheetView>
  </sheetViews>
  <sheetFormatPr defaultRowHeight="14.25" x14ac:dyDescent="0.2"/>
  <cols>
    <col min="1" max="1" width="5" style="1" customWidth="1"/>
    <col min="2" max="2" width="4.42578125" style="1" customWidth="1"/>
    <col min="3" max="5" width="38.140625" style="1" customWidth="1"/>
    <col min="6" max="6" width="30.7109375" style="1" customWidth="1"/>
    <col min="7" max="7" width="43.28515625" style="1" customWidth="1"/>
    <col min="8" max="8" width="30.7109375" style="1" customWidth="1"/>
    <col min="9" max="9" width="4" style="1" bestFit="1" customWidth="1"/>
    <col min="10" max="10" width="4.140625" style="1" customWidth="1"/>
    <col min="11" max="11" width="4.42578125" style="1" customWidth="1"/>
    <col min="12" max="16384" width="9.140625" style="1"/>
  </cols>
  <sheetData>
    <row r="1" spans="2:60" ht="15" hidden="1" customHeight="1" thickBot="1" x14ac:dyDescent="0.25"/>
    <row r="2" spans="2:60" ht="15" customHeight="1" thickBot="1" x14ac:dyDescent="0.25"/>
    <row r="3" spans="2:60" x14ac:dyDescent="0.2">
      <c r="B3" s="7"/>
      <c r="C3" s="8"/>
      <c r="D3" s="8"/>
      <c r="E3" s="8"/>
      <c r="F3" s="8"/>
      <c r="G3" s="8"/>
      <c r="H3" s="8"/>
      <c r="I3" s="8"/>
      <c r="J3" s="9"/>
    </row>
    <row r="4" spans="2:60" ht="26.25" x14ac:dyDescent="0.4">
      <c r="B4" s="10"/>
      <c r="C4" s="5"/>
      <c r="D4" s="5"/>
      <c r="E4" s="5"/>
      <c r="F4" s="5"/>
      <c r="G4" s="5"/>
      <c r="H4" s="11" t="s">
        <v>68</v>
      </c>
      <c r="I4" s="5"/>
      <c r="J4" s="12"/>
    </row>
    <row r="5" spans="2:60" x14ac:dyDescent="0.2">
      <c r="B5" s="10"/>
      <c r="C5" s="5"/>
      <c r="D5" s="5"/>
      <c r="E5" s="5"/>
      <c r="F5" s="5"/>
      <c r="G5" s="5"/>
      <c r="H5" s="5"/>
      <c r="I5" s="5"/>
      <c r="J5" s="1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row>
    <row r="6" spans="2:60" ht="18" x14ac:dyDescent="0.25">
      <c r="B6" s="10"/>
      <c r="C6" s="5"/>
      <c r="D6" s="5"/>
      <c r="E6" s="5"/>
      <c r="F6" s="13"/>
      <c r="G6" s="5"/>
      <c r="H6" s="5"/>
      <c r="I6" s="5"/>
      <c r="J6" s="1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row>
    <row r="7" spans="2:60" x14ac:dyDescent="0.2">
      <c r="B7" s="10"/>
      <c r="C7" s="5"/>
      <c r="D7" s="5"/>
      <c r="E7" s="5"/>
      <c r="F7" s="5"/>
      <c r="G7" s="5"/>
      <c r="H7" s="5"/>
      <c r="I7" s="5"/>
      <c r="J7" s="1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row>
    <row r="8" spans="2:60" x14ac:dyDescent="0.2">
      <c r="B8" s="10"/>
      <c r="C8" s="14" t="s">
        <v>0</v>
      </c>
      <c r="D8" s="5"/>
      <c r="E8" s="5"/>
      <c r="F8" s="5"/>
      <c r="G8" s="5"/>
      <c r="H8" s="6"/>
      <c r="I8" s="5"/>
      <c r="J8" s="1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row>
    <row r="9" spans="2:60" ht="18" x14ac:dyDescent="0.25">
      <c r="B9" s="10"/>
      <c r="C9" s="15"/>
      <c r="D9" s="5"/>
      <c r="E9" s="5"/>
      <c r="F9" s="5"/>
      <c r="G9" s="5"/>
      <c r="H9" s="5"/>
      <c r="I9" s="5"/>
      <c r="J9" s="1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row>
    <row r="10" spans="2:60" ht="15.75" thickBot="1" x14ac:dyDescent="0.3">
      <c r="B10" s="10"/>
      <c r="C10" s="16" t="s">
        <v>1</v>
      </c>
      <c r="D10" s="17"/>
      <c r="E10" s="17"/>
      <c r="F10" s="17"/>
      <c r="G10" s="17"/>
      <c r="H10" s="17"/>
      <c r="I10" s="17"/>
      <c r="J10" s="12"/>
    </row>
    <row r="11" spans="2:60" x14ac:dyDescent="0.2">
      <c r="B11" s="10"/>
      <c r="C11" s="18" t="s">
        <v>23</v>
      </c>
      <c r="D11" s="102" t="s">
        <v>68</v>
      </c>
      <c r="E11" s="19"/>
      <c r="F11" s="19"/>
      <c r="G11" s="19"/>
      <c r="H11" s="19"/>
      <c r="I11" s="19"/>
      <c r="J11" s="12"/>
    </row>
    <row r="12" spans="2:60" x14ac:dyDescent="0.2">
      <c r="B12" s="10"/>
      <c r="C12" s="20" t="s">
        <v>24</v>
      </c>
      <c r="D12" s="129" t="s">
        <v>217</v>
      </c>
      <c r="E12" s="21"/>
      <c r="F12" s="21"/>
      <c r="G12" s="21"/>
      <c r="H12" s="21"/>
      <c r="I12" s="21"/>
      <c r="J12" s="12"/>
    </row>
    <row r="13" spans="2:60" x14ac:dyDescent="0.2">
      <c r="B13" s="10"/>
      <c r="C13" s="20" t="s">
        <v>25</v>
      </c>
      <c r="D13" s="103" t="s">
        <v>219</v>
      </c>
      <c r="E13" s="21"/>
      <c r="F13" s="21"/>
      <c r="G13" s="21"/>
      <c r="H13" s="21"/>
      <c r="I13" s="21"/>
      <c r="J13" s="12"/>
    </row>
    <row r="14" spans="2:60" x14ac:dyDescent="0.2">
      <c r="B14" s="10"/>
      <c r="C14" s="20" t="s">
        <v>26</v>
      </c>
      <c r="D14" s="129" t="s">
        <v>217</v>
      </c>
      <c r="E14" s="21"/>
      <c r="F14" s="21"/>
      <c r="G14" s="21"/>
      <c r="H14" s="21"/>
      <c r="I14" s="21"/>
      <c r="J14" s="12"/>
    </row>
    <row r="15" spans="2:60" x14ac:dyDescent="0.2">
      <c r="B15" s="10"/>
      <c r="C15" s="20" t="s">
        <v>27</v>
      </c>
      <c r="D15" s="129" t="s">
        <v>217</v>
      </c>
      <c r="E15" s="21"/>
      <c r="F15" s="21"/>
      <c r="G15" s="21"/>
      <c r="H15" s="21"/>
      <c r="I15" s="21"/>
      <c r="J15" s="12"/>
    </row>
    <row r="16" spans="2:60" x14ac:dyDescent="0.2">
      <c r="B16" s="10"/>
      <c r="C16" s="22" t="s">
        <v>22</v>
      </c>
      <c r="D16" s="30"/>
      <c r="E16" s="30"/>
      <c r="F16" s="30"/>
      <c r="G16" s="30"/>
      <c r="H16" s="30"/>
      <c r="I16" s="5"/>
      <c r="J16" s="12"/>
    </row>
    <row r="17" spans="2:10" x14ac:dyDescent="0.2">
      <c r="B17" s="10"/>
      <c r="C17" s="22"/>
      <c r="D17" s="5"/>
      <c r="E17" s="5"/>
      <c r="F17" s="5"/>
      <c r="G17" s="5"/>
      <c r="H17" s="5"/>
      <c r="I17" s="5"/>
      <c r="J17" s="12"/>
    </row>
    <row r="18" spans="2:10" x14ac:dyDescent="0.2">
      <c r="B18" s="10"/>
      <c r="C18" s="5"/>
      <c r="D18" s="23"/>
      <c r="E18" s="5"/>
      <c r="F18" s="5"/>
      <c r="G18" s="5"/>
      <c r="H18" s="5"/>
      <c r="I18" s="5"/>
      <c r="J18" s="12"/>
    </row>
    <row r="19" spans="2:10" ht="15.75" thickBot="1" x14ac:dyDescent="0.3">
      <c r="B19" s="10"/>
      <c r="C19" s="24" t="s">
        <v>28</v>
      </c>
      <c r="D19" s="25"/>
      <c r="E19" s="25"/>
      <c r="F19" s="25"/>
      <c r="G19" s="25"/>
      <c r="H19" s="25"/>
      <c r="I19" s="26"/>
      <c r="J19" s="12"/>
    </row>
    <row r="20" spans="2:10" ht="14.25" customHeight="1" thickTop="1" x14ac:dyDescent="0.25">
      <c r="B20" s="10"/>
      <c r="C20" s="27"/>
      <c r="D20" s="28"/>
      <c r="E20" s="28"/>
      <c r="F20" s="28"/>
      <c r="G20" s="28"/>
      <c r="H20" s="28"/>
      <c r="I20" s="28"/>
      <c r="J20" s="12"/>
    </row>
    <row r="21" spans="2:10" x14ac:dyDescent="0.2">
      <c r="B21" s="10"/>
      <c r="C21" s="104" t="s">
        <v>2</v>
      </c>
      <c r="D21" s="130" t="s">
        <v>217</v>
      </c>
      <c r="E21" s="30"/>
      <c r="F21" s="30"/>
      <c r="G21" s="30"/>
      <c r="H21" s="30"/>
      <c r="I21" s="30"/>
      <c r="J21" s="12"/>
    </row>
    <row r="22" spans="2:10" x14ac:dyDescent="0.2">
      <c r="B22" s="10"/>
      <c r="D22" s="28"/>
      <c r="E22" s="28"/>
      <c r="F22" s="28"/>
      <c r="G22" s="28"/>
      <c r="H22" s="28"/>
      <c r="I22" s="28"/>
      <c r="J22" s="12"/>
    </row>
    <row r="23" spans="2:10" x14ac:dyDescent="0.2">
      <c r="B23" s="10"/>
      <c r="C23" s="30"/>
      <c r="D23" s="30"/>
      <c r="E23" s="30"/>
      <c r="F23" s="30"/>
      <c r="G23" s="30"/>
      <c r="H23" s="30"/>
      <c r="I23" s="30"/>
      <c r="J23" s="12"/>
    </row>
    <row r="24" spans="2:10" ht="15.75" customHeight="1" x14ac:dyDescent="0.2">
      <c r="B24" s="10"/>
      <c r="C24" s="5"/>
      <c r="D24" s="5"/>
      <c r="E24" s="5"/>
      <c r="F24" s="5"/>
      <c r="G24" s="5"/>
      <c r="H24" s="5"/>
      <c r="I24" s="5"/>
      <c r="J24" s="12"/>
    </row>
    <row r="25" spans="2:10" ht="15.75" thickBot="1" x14ac:dyDescent="0.3">
      <c r="B25" s="10"/>
      <c r="C25" s="24" t="s">
        <v>30</v>
      </c>
      <c r="D25" s="25"/>
      <c r="E25" s="25"/>
      <c r="F25" s="25"/>
      <c r="G25" s="25"/>
      <c r="H25" s="25"/>
      <c r="I25" s="26"/>
      <c r="J25" s="12"/>
    </row>
    <row r="26" spans="2:10" ht="14.25" customHeight="1" thickTop="1" x14ac:dyDescent="0.25">
      <c r="B26" s="10"/>
      <c r="C26" s="27"/>
      <c r="D26" s="28"/>
      <c r="E26" s="28"/>
      <c r="F26" s="28"/>
      <c r="G26" s="28"/>
      <c r="H26" s="28"/>
      <c r="I26" s="28"/>
      <c r="J26" s="12"/>
    </row>
    <row r="27" spans="2:10" x14ac:dyDescent="0.2">
      <c r="B27" s="10"/>
      <c r="C27" s="20" t="s">
        <v>39</v>
      </c>
      <c r="D27" s="418"/>
      <c r="E27" s="419"/>
      <c r="F27" s="419"/>
      <c r="G27" s="419"/>
      <c r="H27" s="419"/>
      <c r="I27" s="21"/>
      <c r="J27" s="12"/>
    </row>
    <row r="28" spans="2:10" x14ac:dyDescent="0.2">
      <c r="B28" s="10"/>
      <c r="C28" s="20" t="s">
        <v>3</v>
      </c>
      <c r="D28" s="418"/>
      <c r="E28" s="419"/>
      <c r="F28" s="419"/>
      <c r="G28" s="419"/>
      <c r="H28" s="419"/>
      <c r="I28" s="21"/>
      <c r="J28" s="12"/>
    </row>
    <row r="29" spans="2:10" x14ac:dyDescent="0.2">
      <c r="B29" s="10"/>
      <c r="C29" s="20" t="s">
        <v>40</v>
      </c>
      <c r="D29" s="418"/>
      <c r="E29" s="419"/>
      <c r="F29" s="419"/>
      <c r="G29" s="419"/>
      <c r="H29" s="419"/>
      <c r="I29" s="21"/>
      <c r="J29" s="12"/>
    </row>
    <row r="30" spans="2:10" x14ac:dyDescent="0.2">
      <c r="B30" s="10"/>
      <c r="C30" s="20" t="s">
        <v>41</v>
      </c>
      <c r="D30" s="129" t="s">
        <v>217</v>
      </c>
      <c r="E30" s="21"/>
      <c r="F30" s="21"/>
      <c r="G30" s="21"/>
      <c r="H30" s="21"/>
      <c r="I30" s="21"/>
      <c r="J30" s="12"/>
    </row>
    <row r="31" spans="2:10" x14ac:dyDescent="0.2">
      <c r="B31" s="10"/>
      <c r="C31" s="20" t="s">
        <v>4</v>
      </c>
      <c r="D31" s="418"/>
      <c r="E31" s="419"/>
      <c r="F31" s="419"/>
      <c r="G31" s="419"/>
      <c r="H31" s="419"/>
      <c r="I31" s="21"/>
      <c r="J31" s="12"/>
    </row>
    <row r="32" spans="2:10" x14ac:dyDescent="0.2">
      <c r="B32" s="10"/>
      <c r="C32" s="68"/>
      <c r="D32" s="5"/>
      <c r="E32" s="5"/>
      <c r="F32" s="5"/>
      <c r="G32" s="5"/>
      <c r="H32" s="5"/>
      <c r="I32" s="5"/>
      <c r="J32" s="12"/>
    </row>
    <row r="33" spans="2:10" x14ac:dyDescent="0.2">
      <c r="B33" s="10"/>
      <c r="C33" s="5"/>
      <c r="D33" s="5"/>
      <c r="E33" s="5"/>
      <c r="F33" s="5"/>
      <c r="G33" s="5"/>
      <c r="H33" s="5"/>
      <c r="I33" s="5"/>
      <c r="J33" s="12"/>
    </row>
    <row r="34" spans="2:10" ht="15.75" thickBot="1" x14ac:dyDescent="0.3">
      <c r="B34" s="10"/>
      <c r="C34" s="24" t="s">
        <v>267</v>
      </c>
      <c r="D34" s="25"/>
      <c r="E34" s="25"/>
      <c r="F34" s="25"/>
      <c r="G34" s="25"/>
      <c r="H34" s="25"/>
      <c r="I34" s="26"/>
      <c r="J34" s="12"/>
    </row>
    <row r="35" spans="2:10" ht="15.75" customHeight="1" thickTop="1" x14ac:dyDescent="0.25">
      <c r="B35" s="10"/>
      <c r="C35" s="27"/>
      <c r="D35" s="28"/>
      <c r="E35" s="28"/>
      <c r="F35" s="28"/>
      <c r="G35" s="28"/>
      <c r="H35" s="28"/>
      <c r="I35" s="28"/>
      <c r="J35" s="12"/>
    </row>
    <row r="36" spans="2:10" x14ac:dyDescent="0.2">
      <c r="B36" s="10"/>
      <c r="C36" s="20" t="s">
        <v>51</v>
      </c>
      <c r="D36" s="129" t="s">
        <v>217</v>
      </c>
      <c r="E36" s="21"/>
      <c r="F36" s="21"/>
      <c r="G36" s="21"/>
      <c r="H36" s="21"/>
      <c r="I36" s="21"/>
      <c r="J36" s="12"/>
    </row>
    <row r="37" spans="2:10" x14ac:dyDescent="0.2">
      <c r="B37" s="10"/>
      <c r="C37" s="23" t="s">
        <v>35</v>
      </c>
      <c r="D37" s="420"/>
      <c r="E37" s="421"/>
      <c r="F37" s="421"/>
      <c r="G37" s="421"/>
      <c r="H37" s="421"/>
      <c r="I37" s="5"/>
      <c r="J37" s="12"/>
    </row>
    <row r="38" spans="2:10" x14ac:dyDescent="0.2">
      <c r="B38" s="10"/>
      <c r="C38" s="31"/>
      <c r="D38" s="23"/>
      <c r="E38" s="5"/>
      <c r="F38" s="123" t="s">
        <v>36</v>
      </c>
      <c r="G38" s="415"/>
      <c r="H38" s="416"/>
      <c r="I38" s="5"/>
      <c r="J38" s="12"/>
    </row>
    <row r="39" spans="2:10" x14ac:dyDescent="0.2">
      <c r="B39" s="10"/>
      <c r="C39" s="20" t="s">
        <v>31</v>
      </c>
      <c r="D39" s="138"/>
      <c r="E39" s="131"/>
      <c r="F39" s="131"/>
      <c r="G39" s="131"/>
      <c r="H39" s="131"/>
      <c r="I39" s="21"/>
      <c r="J39" s="12"/>
    </row>
    <row r="40" spans="2:10" x14ac:dyDescent="0.2">
      <c r="B40" s="10"/>
      <c r="C40" s="20" t="s">
        <v>32</v>
      </c>
      <c r="D40" s="418"/>
      <c r="E40" s="419"/>
      <c r="F40" s="419"/>
      <c r="G40" s="419"/>
      <c r="H40" s="419"/>
      <c r="I40" s="21"/>
      <c r="J40" s="12"/>
    </row>
    <row r="41" spans="2:10" x14ac:dyDescent="0.2">
      <c r="B41" s="10"/>
      <c r="C41" s="20" t="s">
        <v>33</v>
      </c>
      <c r="D41" s="418"/>
      <c r="E41" s="419"/>
      <c r="F41" s="419"/>
      <c r="G41" s="419"/>
      <c r="H41" s="419"/>
      <c r="I41" s="21"/>
      <c r="J41" s="12"/>
    </row>
    <row r="42" spans="2:10" x14ac:dyDescent="0.2">
      <c r="B42" s="10"/>
      <c r="C42" s="20" t="s">
        <v>52</v>
      </c>
      <c r="D42" s="418"/>
      <c r="E42" s="419"/>
      <c r="F42" s="419"/>
      <c r="G42" s="419"/>
      <c r="H42" s="419"/>
      <c r="I42" s="21"/>
      <c r="J42" s="12"/>
    </row>
    <row r="43" spans="2:10" x14ac:dyDescent="0.2">
      <c r="B43" s="10"/>
      <c r="C43" s="20" t="s">
        <v>34</v>
      </c>
      <c r="D43" s="418"/>
      <c r="E43" s="419"/>
      <c r="F43" s="419"/>
      <c r="G43" s="419"/>
      <c r="H43" s="419"/>
      <c r="I43" s="21"/>
      <c r="J43" s="12"/>
    </row>
    <row r="44" spans="2:10" x14ac:dyDescent="0.2">
      <c r="B44" s="10"/>
      <c r="C44" s="23"/>
      <c r="D44" s="105" t="s">
        <v>29</v>
      </c>
      <c r="E44" s="231"/>
      <c r="F44" s="105" t="s">
        <v>38</v>
      </c>
      <c r="G44" s="231"/>
      <c r="H44" s="5"/>
      <c r="I44" s="5"/>
      <c r="J44" s="12"/>
    </row>
    <row r="45" spans="2:10" x14ac:dyDescent="0.2">
      <c r="B45" s="10"/>
      <c r="C45" s="20" t="s">
        <v>37</v>
      </c>
      <c r="D45" s="418"/>
      <c r="E45" s="419"/>
      <c r="F45" s="419"/>
      <c r="G45" s="419"/>
      <c r="H45" s="419"/>
      <c r="I45" s="21"/>
      <c r="J45" s="12"/>
    </row>
    <row r="46" spans="2:10" x14ac:dyDescent="0.2">
      <c r="B46" s="66"/>
      <c r="C46" s="2"/>
      <c r="D46" s="2"/>
      <c r="E46" s="2"/>
      <c r="F46" s="2"/>
      <c r="G46" s="2"/>
      <c r="H46" s="2"/>
      <c r="I46" s="2"/>
      <c r="J46" s="67"/>
    </row>
    <row r="47" spans="2:10" hidden="1" x14ac:dyDescent="0.2">
      <c r="B47" s="10"/>
      <c r="C47" s="5"/>
      <c r="D47" s="5"/>
      <c r="E47" s="5"/>
      <c r="F47" s="5"/>
      <c r="G47" s="5"/>
      <c r="H47" s="5"/>
      <c r="I47" s="5"/>
      <c r="J47" s="12"/>
    </row>
    <row r="48" spans="2:10" ht="15" hidden="1" thickBot="1" x14ac:dyDescent="0.25">
      <c r="B48" s="10"/>
      <c r="C48" s="5"/>
      <c r="D48" s="106" t="s">
        <v>260</v>
      </c>
      <c r="E48" s="107"/>
      <c r="F48" s="107"/>
      <c r="G48" s="107"/>
      <c r="H48" s="108"/>
      <c r="I48" s="5"/>
      <c r="J48" s="12"/>
    </row>
    <row r="49" spans="2:10" ht="15" hidden="1" thickTop="1" x14ac:dyDescent="0.2">
      <c r="B49" s="10"/>
      <c r="C49" s="5"/>
      <c r="D49" s="5"/>
      <c r="E49" s="5"/>
      <c r="F49" s="5"/>
      <c r="G49" s="5"/>
      <c r="H49" s="5"/>
      <c r="I49" s="5"/>
      <c r="J49" s="12"/>
    </row>
    <row r="50" spans="2:10" hidden="1" x14ac:dyDescent="0.2">
      <c r="B50" s="10"/>
      <c r="C50" s="5"/>
      <c r="D50" s="109" t="s">
        <v>261</v>
      </c>
      <c r="E50" s="423"/>
      <c r="F50" s="424"/>
      <c r="G50" s="424"/>
      <c r="H50" s="424"/>
      <c r="I50" s="5"/>
      <c r="J50" s="12"/>
    </row>
    <row r="51" spans="2:10" hidden="1" x14ac:dyDescent="0.2">
      <c r="B51" s="10"/>
      <c r="C51" s="5"/>
      <c r="D51" s="109" t="s">
        <v>262</v>
      </c>
      <c r="E51" s="423"/>
      <c r="F51" s="424"/>
      <c r="G51" s="424"/>
      <c r="H51" s="424"/>
      <c r="I51" s="5"/>
      <c r="J51" s="12"/>
    </row>
    <row r="52" spans="2:10" hidden="1" x14ac:dyDescent="0.2">
      <c r="B52" s="10"/>
      <c r="C52" s="5"/>
      <c r="D52" s="5"/>
      <c r="E52" s="5"/>
      <c r="F52" s="5"/>
      <c r="G52" s="5"/>
      <c r="H52" s="5"/>
      <c r="I52" s="5"/>
      <c r="J52" s="12"/>
    </row>
    <row r="53" spans="2:10" ht="15" hidden="1" thickBot="1" x14ac:dyDescent="0.25">
      <c r="B53" s="10"/>
      <c r="C53" s="5"/>
      <c r="D53" s="106" t="s">
        <v>263</v>
      </c>
      <c r="E53" s="107"/>
      <c r="F53" s="107"/>
      <c r="G53" s="107"/>
      <c r="H53" s="108"/>
      <c r="I53" s="5"/>
      <c r="J53" s="12"/>
    </row>
    <row r="54" spans="2:10" ht="15" hidden="1" thickTop="1" x14ac:dyDescent="0.2">
      <c r="B54" s="10"/>
      <c r="C54" s="5"/>
      <c r="D54" s="5"/>
      <c r="E54" s="5"/>
      <c r="F54" s="5"/>
      <c r="G54" s="5"/>
      <c r="H54" s="5"/>
      <c r="I54" s="5"/>
      <c r="J54" s="12"/>
    </row>
    <row r="55" spans="2:10" hidden="1" x14ac:dyDescent="0.2">
      <c r="B55" s="10"/>
      <c r="C55" s="5"/>
      <c r="D55" s="109" t="s">
        <v>264</v>
      </c>
      <c r="E55" s="423"/>
      <c r="F55" s="424"/>
      <c r="G55" s="424"/>
      <c r="H55" s="424"/>
      <c r="I55" s="5"/>
      <c r="J55" s="12"/>
    </row>
    <row r="56" spans="2:10" hidden="1" x14ac:dyDescent="0.2">
      <c r="B56" s="10"/>
      <c r="C56" s="5"/>
      <c r="D56" s="109" t="s">
        <v>262</v>
      </c>
      <c r="E56" s="423"/>
      <c r="F56" s="424"/>
      <c r="G56" s="424"/>
      <c r="H56" s="424"/>
      <c r="I56" s="5"/>
      <c r="J56" s="12"/>
    </row>
    <row r="57" spans="2:10" ht="12.75" hidden="1" customHeight="1" x14ac:dyDescent="0.2">
      <c r="B57" s="10"/>
      <c r="C57" s="5"/>
      <c r="D57" s="5"/>
      <c r="E57" s="5"/>
      <c r="F57" s="5"/>
      <c r="G57" s="5"/>
      <c r="H57" s="5"/>
      <c r="I57" s="5"/>
      <c r="J57" s="12"/>
    </row>
    <row r="58" spans="2:10" ht="12.75" hidden="1" customHeight="1" x14ac:dyDescent="0.2">
      <c r="B58" s="10"/>
      <c r="C58" s="5"/>
      <c r="D58" s="110"/>
      <c r="E58" s="111"/>
      <c r="F58" s="111"/>
      <c r="G58" s="111"/>
      <c r="H58" s="111"/>
      <c r="I58" s="5"/>
      <c r="J58" s="12"/>
    </row>
    <row r="59" spans="2:10" ht="12.75" customHeight="1" x14ac:dyDescent="0.2">
      <c r="B59" s="10"/>
      <c r="C59" s="5"/>
      <c r="D59" s="5"/>
      <c r="E59" s="5"/>
      <c r="F59" s="5"/>
      <c r="G59" s="5"/>
      <c r="H59" s="5"/>
      <c r="I59" s="5"/>
      <c r="J59" s="12"/>
    </row>
    <row r="60" spans="2:10" ht="15.75" thickBot="1" x14ac:dyDescent="0.3">
      <c r="B60" s="10"/>
      <c r="C60" s="24" t="s">
        <v>44</v>
      </c>
      <c r="D60" s="25"/>
      <c r="E60" s="25"/>
      <c r="F60" s="25"/>
      <c r="G60" s="25"/>
      <c r="H60" s="25"/>
      <c r="I60" s="26"/>
      <c r="J60" s="12"/>
    </row>
    <row r="61" spans="2:10" ht="19.5" thickTop="1" thickBot="1" x14ac:dyDescent="0.3">
      <c r="B61" s="10"/>
      <c r="C61" s="60" t="s">
        <v>69</v>
      </c>
      <c r="D61" s="17"/>
      <c r="E61" s="17"/>
      <c r="F61" s="17"/>
      <c r="G61" s="17"/>
      <c r="H61" s="17"/>
      <c r="I61" s="17"/>
      <c r="J61" s="12"/>
    </row>
    <row r="62" spans="2:10" ht="20.25" x14ac:dyDescent="0.2">
      <c r="B62" s="10"/>
      <c r="C62" s="41"/>
      <c r="D62" s="69" t="s">
        <v>64</v>
      </c>
      <c r="E62" s="425" t="s">
        <v>341</v>
      </c>
      <c r="F62" s="70" t="s">
        <v>5</v>
      </c>
      <c r="G62" s="70" t="s">
        <v>7</v>
      </c>
      <c r="H62" s="70" t="s">
        <v>9</v>
      </c>
      <c r="I62" s="41"/>
      <c r="J62" s="12"/>
    </row>
    <row r="63" spans="2:10" ht="15.75" customHeight="1" thickBot="1" x14ac:dyDescent="0.25">
      <c r="B63" s="10"/>
      <c r="C63" s="71"/>
      <c r="D63" s="71"/>
      <c r="E63" s="426"/>
      <c r="F63" s="72" t="s">
        <v>6</v>
      </c>
      <c r="G63" s="72" t="s">
        <v>8</v>
      </c>
      <c r="H63" s="72" t="s">
        <v>10</v>
      </c>
      <c r="I63" s="71"/>
      <c r="J63" s="12"/>
    </row>
    <row r="64" spans="2:10" ht="15" x14ac:dyDescent="0.25">
      <c r="B64" s="10"/>
      <c r="C64" s="61">
        <v>1.1000000000000001</v>
      </c>
      <c r="D64" s="39" t="s">
        <v>70</v>
      </c>
      <c r="E64" s="5"/>
      <c r="F64" s="132">
        <v>0</v>
      </c>
      <c r="G64" s="133" t="s">
        <v>217</v>
      </c>
      <c r="H64" s="117" t="str">
        <f>IF(G64="Select","0",IF(G64="1-Not Satisfactory",F64*1,IF(G64="2-Needs Improvement",F64*2,IF(G64="3-Satisfactory",F64*3,IF(G64="4-Commendable",F64*4,IF(G64="5-Outstanding",F64*5,0))))))</f>
        <v>0</v>
      </c>
      <c r="I64" s="5"/>
      <c r="J64" s="12"/>
    </row>
    <row r="65" spans="2:10" ht="59.25" customHeight="1" x14ac:dyDescent="0.25">
      <c r="B65" s="10"/>
      <c r="C65" s="4"/>
      <c r="D65" s="450" t="s">
        <v>71</v>
      </c>
      <c r="E65" s="450"/>
      <c r="F65" s="140"/>
      <c r="G65" s="140"/>
      <c r="H65" s="140"/>
      <c r="I65" s="5"/>
      <c r="J65" s="12"/>
    </row>
    <row r="66" spans="2:10" ht="15" x14ac:dyDescent="0.25">
      <c r="B66" s="10"/>
      <c r="C66" s="4"/>
      <c r="D66" s="23" t="s">
        <v>11</v>
      </c>
      <c r="E66" s="5"/>
      <c r="F66" s="5"/>
      <c r="G66" s="5"/>
      <c r="H66" s="5"/>
      <c r="I66" s="5"/>
      <c r="J66" s="12"/>
    </row>
    <row r="67" spans="2:10" x14ac:dyDescent="0.2">
      <c r="B67" s="10"/>
      <c r="C67" s="428" t="s">
        <v>351</v>
      </c>
      <c r="D67" s="428"/>
      <c r="E67" s="428"/>
      <c r="F67" s="5"/>
      <c r="G67" s="5"/>
      <c r="H67" s="5"/>
      <c r="I67" s="5"/>
      <c r="J67" s="12"/>
    </row>
    <row r="68" spans="2:10" x14ac:dyDescent="0.2">
      <c r="B68" s="10"/>
      <c r="C68" s="428"/>
      <c r="D68" s="428"/>
      <c r="E68" s="428"/>
      <c r="F68" s="5"/>
      <c r="G68" s="5"/>
      <c r="H68" s="5"/>
      <c r="I68" s="5"/>
      <c r="J68" s="12"/>
    </row>
    <row r="69" spans="2:10" ht="15.75" thickBot="1" x14ac:dyDescent="0.3">
      <c r="B69" s="10"/>
      <c r="C69" s="63"/>
      <c r="D69" s="17"/>
      <c r="E69" s="17"/>
      <c r="F69" s="17"/>
      <c r="G69" s="17"/>
      <c r="H69" s="17"/>
      <c r="I69" s="17"/>
      <c r="J69" s="12"/>
    </row>
    <row r="70" spans="2:10" ht="15" x14ac:dyDescent="0.25">
      <c r="B70" s="10"/>
      <c r="C70" s="61">
        <v>1.2</v>
      </c>
      <c r="D70" s="39" t="s">
        <v>12</v>
      </c>
      <c r="E70" s="5"/>
      <c r="F70" s="132">
        <v>0</v>
      </c>
      <c r="G70" s="133" t="s">
        <v>217</v>
      </c>
      <c r="H70" s="117" t="str">
        <f>IF(G70="Select","0",IF(G70="1-Not Satisfactory",F70*1,IF(G70="2-Needs Improvement",F70*2,IF(G70="3-Satisfactory",F70*3,IF(G70="4-Commendable",F70*4,IF(G70="5-Outstanding",F70*5,0))))))</f>
        <v>0</v>
      </c>
      <c r="I70" s="5"/>
      <c r="J70" s="12"/>
    </row>
    <row r="71" spans="2:10" ht="42.75" customHeight="1" x14ac:dyDescent="0.25">
      <c r="B71" s="10"/>
      <c r="C71" s="4"/>
      <c r="D71" s="450" t="s">
        <v>72</v>
      </c>
      <c r="E71" s="450"/>
      <c r="F71" s="140"/>
      <c r="G71" s="140"/>
      <c r="H71" s="140"/>
      <c r="I71" s="5"/>
      <c r="J71" s="12"/>
    </row>
    <row r="72" spans="2:10" ht="15" x14ac:dyDescent="0.25">
      <c r="B72" s="10"/>
      <c r="C72" s="4"/>
      <c r="D72" s="23" t="s">
        <v>13</v>
      </c>
      <c r="E72" s="5"/>
      <c r="F72" s="5"/>
      <c r="G72" s="5"/>
      <c r="H72" s="5"/>
      <c r="I72" s="5"/>
      <c r="J72" s="12"/>
    </row>
    <row r="73" spans="2:10" x14ac:dyDescent="0.2">
      <c r="B73" s="10"/>
      <c r="C73" s="428" t="s">
        <v>351</v>
      </c>
      <c r="D73" s="428"/>
      <c r="E73" s="428"/>
      <c r="F73" s="5"/>
      <c r="G73" s="5"/>
      <c r="H73" s="5"/>
      <c r="I73" s="5"/>
      <c r="J73" s="12"/>
    </row>
    <row r="74" spans="2:10" x14ac:dyDescent="0.2">
      <c r="B74" s="10"/>
      <c r="C74" s="428"/>
      <c r="D74" s="428"/>
      <c r="E74" s="428"/>
      <c r="F74" s="5"/>
      <c r="G74" s="5"/>
      <c r="H74" s="5"/>
      <c r="I74" s="5"/>
      <c r="J74" s="12"/>
    </row>
    <row r="75" spans="2:10" ht="15.75" thickBot="1" x14ac:dyDescent="0.3">
      <c r="B75" s="10"/>
      <c r="C75" s="63"/>
      <c r="D75" s="17"/>
      <c r="E75" s="17"/>
      <c r="F75" s="17"/>
      <c r="G75" s="17"/>
      <c r="H75" s="17"/>
      <c r="I75" s="17"/>
      <c r="J75" s="12"/>
    </row>
    <row r="76" spans="2:10" ht="15" x14ac:dyDescent="0.25">
      <c r="B76" s="10"/>
      <c r="C76" s="61">
        <v>1.3</v>
      </c>
      <c r="D76" s="39" t="s">
        <v>73</v>
      </c>
      <c r="E76" s="5"/>
      <c r="F76" s="132">
        <v>0</v>
      </c>
      <c r="G76" s="133" t="s">
        <v>217</v>
      </c>
      <c r="H76" s="117" t="str">
        <f>IF(G76="Select","0",IF(G76="1-Not Satisfactory",F76*1,IF(G76="2-Needs Improvement",F76*2,IF(G76="3-Satisfactory",F76*3,IF(G76="4-Commendable",F76*4,IF(G76="5-Outstanding",F76*5,0))))))</f>
        <v>0</v>
      </c>
      <c r="I76" s="5"/>
      <c r="J76" s="12"/>
    </row>
    <row r="77" spans="2:10" ht="44.25" customHeight="1" x14ac:dyDescent="0.25">
      <c r="B77" s="10"/>
      <c r="C77" s="4"/>
      <c r="D77" s="450" t="s">
        <v>271</v>
      </c>
      <c r="E77" s="450"/>
      <c r="F77" s="140"/>
      <c r="G77" s="140"/>
      <c r="H77" s="140"/>
      <c r="I77" s="5"/>
      <c r="J77" s="12"/>
    </row>
    <row r="78" spans="2:10" ht="15" x14ac:dyDescent="0.25">
      <c r="B78" s="10"/>
      <c r="C78" s="4"/>
      <c r="D78" s="23" t="s">
        <v>13</v>
      </c>
      <c r="E78" s="5"/>
      <c r="F78" s="5"/>
      <c r="G78" s="5"/>
      <c r="H78" s="5"/>
      <c r="I78" s="5"/>
      <c r="J78" s="12"/>
    </row>
    <row r="79" spans="2:10" x14ac:dyDescent="0.2">
      <c r="B79" s="10"/>
      <c r="C79" s="428" t="s">
        <v>351</v>
      </c>
      <c r="D79" s="428"/>
      <c r="E79" s="428"/>
      <c r="F79" s="5"/>
      <c r="G79" s="5"/>
      <c r="H79" s="5"/>
      <c r="I79" s="5"/>
      <c r="J79" s="12"/>
    </row>
    <row r="80" spans="2:10" x14ac:dyDescent="0.2">
      <c r="B80" s="10"/>
      <c r="C80" s="428"/>
      <c r="D80" s="428"/>
      <c r="E80" s="428"/>
      <c r="F80" s="5"/>
      <c r="G80" s="5"/>
      <c r="H80" s="5"/>
      <c r="I80" s="5"/>
      <c r="J80" s="12"/>
    </row>
    <row r="81" spans="2:10" ht="15.75" thickBot="1" x14ac:dyDescent="0.3">
      <c r="B81" s="10"/>
      <c r="C81" s="63"/>
      <c r="D81" s="17"/>
      <c r="E81" s="17"/>
      <c r="F81" s="17"/>
      <c r="G81" s="17"/>
      <c r="H81" s="17"/>
      <c r="I81" s="17"/>
      <c r="J81" s="12"/>
    </row>
    <row r="82" spans="2:10" ht="15" x14ac:dyDescent="0.25">
      <c r="B82" s="10"/>
      <c r="C82" s="61">
        <v>1.4</v>
      </c>
      <c r="D82" s="39" t="s">
        <v>74</v>
      </c>
      <c r="E82" s="5"/>
      <c r="F82" s="132">
        <v>0</v>
      </c>
      <c r="G82" s="133" t="s">
        <v>217</v>
      </c>
      <c r="H82" s="117" t="str">
        <f>IF(G82="Select","0",IF(G82="1-Not Satisfactory",F82*1,IF(G82="2-Needs Improvement",F82*2,IF(G82="3-Satisfactory",F82*3,IF(G82="4-Commendable",F82*4,IF(G82="5-Outstanding",F82*5,0))))))</f>
        <v>0</v>
      </c>
      <c r="I82" s="5"/>
      <c r="J82" s="12"/>
    </row>
    <row r="83" spans="2:10" ht="45.75" customHeight="1" x14ac:dyDescent="0.25">
      <c r="B83" s="10"/>
      <c r="C83" s="4"/>
      <c r="D83" s="450" t="s">
        <v>75</v>
      </c>
      <c r="E83" s="450"/>
      <c r="F83" s="140"/>
      <c r="G83" s="140"/>
      <c r="H83" s="140"/>
      <c r="I83" s="5"/>
      <c r="J83" s="12"/>
    </row>
    <row r="84" spans="2:10" ht="15" x14ac:dyDescent="0.25">
      <c r="B84" s="10"/>
      <c r="C84" s="4"/>
      <c r="D84" s="23" t="s">
        <v>13</v>
      </c>
      <c r="E84" s="5"/>
      <c r="F84" s="5"/>
      <c r="G84" s="5"/>
      <c r="H84" s="5"/>
      <c r="I84" s="5"/>
      <c r="J84" s="12"/>
    </row>
    <row r="85" spans="2:10" x14ac:dyDescent="0.2">
      <c r="B85" s="10"/>
      <c r="C85" s="428" t="s">
        <v>351</v>
      </c>
      <c r="D85" s="428"/>
      <c r="E85" s="428"/>
      <c r="F85" s="5"/>
      <c r="G85" s="5"/>
      <c r="H85" s="5"/>
      <c r="I85" s="5"/>
      <c r="J85" s="12"/>
    </row>
    <row r="86" spans="2:10" x14ac:dyDescent="0.2">
      <c r="B86" s="10"/>
      <c r="C86" s="428"/>
      <c r="D86" s="428"/>
      <c r="E86" s="428"/>
      <c r="F86" s="5"/>
      <c r="G86" s="5"/>
      <c r="H86" s="5"/>
      <c r="I86" s="5"/>
      <c r="J86" s="12"/>
    </row>
    <row r="87" spans="2:10" ht="15.75" thickBot="1" x14ac:dyDescent="0.3">
      <c r="B87" s="10"/>
      <c r="C87" s="63"/>
      <c r="D87" s="17"/>
      <c r="E87" s="17"/>
      <c r="F87" s="17"/>
      <c r="G87" s="17"/>
      <c r="H87" s="17"/>
      <c r="I87" s="17"/>
      <c r="J87" s="12"/>
    </row>
    <row r="88" spans="2:10" ht="15" x14ac:dyDescent="0.25">
      <c r="B88" s="10"/>
      <c r="C88" s="61">
        <v>1.5</v>
      </c>
      <c r="D88" s="39" t="s">
        <v>76</v>
      </c>
      <c r="E88" s="5"/>
      <c r="F88" s="132">
        <v>0</v>
      </c>
      <c r="G88" s="133" t="s">
        <v>217</v>
      </c>
      <c r="H88" s="117" t="str">
        <f>IF(G88="Select","0",IF(G88="1-Not Satisfactory",F88*1,IF(G88="2-Needs Improvement",F88*2,IF(G88="3-Satisfactory",F88*3,IF(G88="4-Commendable",F88*4,IF(G88="5-Outstanding",F88*5,0))))))</f>
        <v>0</v>
      </c>
      <c r="I88" s="5"/>
      <c r="J88" s="12"/>
    </row>
    <row r="89" spans="2:10" ht="45" customHeight="1" x14ac:dyDescent="0.25">
      <c r="B89" s="10"/>
      <c r="C89" s="4"/>
      <c r="D89" s="450" t="s">
        <v>77</v>
      </c>
      <c r="E89" s="450"/>
      <c r="F89" s="140"/>
      <c r="G89" s="140"/>
      <c r="H89" s="140"/>
      <c r="I89" s="5"/>
      <c r="J89" s="12"/>
    </row>
    <row r="90" spans="2:10" ht="15" x14ac:dyDescent="0.25">
      <c r="B90" s="10"/>
      <c r="C90" s="4"/>
      <c r="D90" s="23" t="s">
        <v>13</v>
      </c>
      <c r="E90" s="5"/>
      <c r="F90" s="5"/>
      <c r="G90" s="5"/>
      <c r="H90" s="5"/>
      <c r="I90" s="5"/>
      <c r="J90" s="12"/>
    </row>
    <row r="91" spans="2:10" x14ac:dyDescent="0.2">
      <c r="B91" s="10"/>
      <c r="C91" s="428" t="s">
        <v>351</v>
      </c>
      <c r="D91" s="428"/>
      <c r="E91" s="428"/>
      <c r="F91" s="5"/>
      <c r="G91" s="5"/>
      <c r="H91" s="5"/>
      <c r="I91" s="5"/>
      <c r="J91" s="12"/>
    </row>
    <row r="92" spans="2:10" x14ac:dyDescent="0.2">
      <c r="B92" s="10"/>
      <c r="C92" s="428"/>
      <c r="D92" s="428"/>
      <c r="E92" s="428"/>
      <c r="F92" s="5"/>
      <c r="G92" s="5"/>
      <c r="H92" s="5"/>
      <c r="I92" s="5"/>
      <c r="J92" s="12"/>
    </row>
    <row r="93" spans="2:10" ht="15.75" thickBot="1" x14ac:dyDescent="0.3">
      <c r="B93" s="10"/>
      <c r="C93" s="63"/>
      <c r="D93" s="17"/>
      <c r="E93" s="17"/>
      <c r="F93" s="17"/>
      <c r="G93" s="17"/>
      <c r="H93" s="17"/>
      <c r="I93" s="17"/>
      <c r="J93" s="12"/>
    </row>
    <row r="94" spans="2:10" ht="15" x14ac:dyDescent="0.25">
      <c r="B94" s="10"/>
      <c r="C94" s="61">
        <v>1.6</v>
      </c>
      <c r="D94" s="39" t="s">
        <v>78</v>
      </c>
      <c r="E94" s="5"/>
      <c r="F94" s="132">
        <v>0</v>
      </c>
      <c r="G94" s="133" t="s">
        <v>217</v>
      </c>
      <c r="H94" s="117" t="str">
        <f>IF(G94="Select","0",IF(G94="1-Not Satisfactory",F94*1,IF(G94="2-Needs Improvement",F94*2,IF(G94="3-Satisfactory",F94*3,IF(G94="4-Commendable",F94*4,IF(G94="5-Outstanding",F94*5,0))))))</f>
        <v>0</v>
      </c>
      <c r="I94" s="5"/>
      <c r="J94" s="12"/>
    </row>
    <row r="95" spans="2:10" ht="42.75" customHeight="1" x14ac:dyDescent="0.25">
      <c r="B95" s="10"/>
      <c r="C95" s="4"/>
      <c r="D95" s="450" t="s">
        <v>79</v>
      </c>
      <c r="E95" s="450"/>
      <c r="F95" s="140"/>
      <c r="G95" s="140"/>
      <c r="H95" s="140"/>
      <c r="I95" s="5"/>
      <c r="J95" s="12"/>
    </row>
    <row r="96" spans="2:10" ht="15" x14ac:dyDescent="0.25">
      <c r="B96" s="10"/>
      <c r="C96" s="4"/>
      <c r="D96" s="23" t="s">
        <v>13</v>
      </c>
      <c r="E96" s="5"/>
      <c r="F96" s="5"/>
      <c r="G96" s="5"/>
      <c r="H96" s="5"/>
      <c r="I96" s="5"/>
      <c r="J96" s="12"/>
    </row>
    <row r="97" spans="2:10" x14ac:dyDescent="0.2">
      <c r="B97" s="10"/>
      <c r="C97" s="428" t="s">
        <v>351</v>
      </c>
      <c r="D97" s="428"/>
      <c r="E97" s="428"/>
      <c r="F97" s="5"/>
      <c r="G97" s="5"/>
      <c r="H97" s="5"/>
      <c r="I97" s="5"/>
      <c r="J97" s="12"/>
    </row>
    <row r="98" spans="2:10" x14ac:dyDescent="0.2">
      <c r="B98" s="10"/>
      <c r="C98" s="428"/>
      <c r="D98" s="428"/>
      <c r="E98" s="428"/>
      <c r="F98" s="5"/>
      <c r="G98" s="5"/>
      <c r="H98" s="5"/>
      <c r="I98" s="5"/>
      <c r="J98" s="12"/>
    </row>
    <row r="99" spans="2:10" ht="15.75" thickBot="1" x14ac:dyDescent="0.3">
      <c r="B99" s="10"/>
      <c r="C99" s="63"/>
      <c r="D99" s="17"/>
      <c r="E99" s="17"/>
      <c r="F99" s="17"/>
      <c r="G99" s="17"/>
      <c r="H99" s="17"/>
      <c r="I99" s="17"/>
      <c r="J99" s="12"/>
    </row>
    <row r="100" spans="2:10" ht="15" x14ac:dyDescent="0.25">
      <c r="B100" s="10"/>
      <c r="C100" s="61">
        <v>1.7</v>
      </c>
      <c r="D100" s="39" t="s">
        <v>80</v>
      </c>
      <c r="E100" s="5"/>
      <c r="F100" s="132">
        <v>0</v>
      </c>
      <c r="G100" s="133" t="s">
        <v>217</v>
      </c>
      <c r="H100" s="117" t="str">
        <f>IF(G100="Select","0",IF(G100="1-Not Satisfactory",F100*1,IF(G100="2-Needs Improvement",F100*2,IF(G100="3-Satisfactory",F100*3,IF(G100="4-Commendable",F100*4,IF(G100="5-Outstanding",F100*5,0))))))</f>
        <v>0</v>
      </c>
      <c r="I100" s="5"/>
      <c r="J100" s="12"/>
    </row>
    <row r="101" spans="2:10" ht="30.75" customHeight="1" x14ac:dyDescent="0.25">
      <c r="B101" s="10"/>
      <c r="C101" s="4"/>
      <c r="D101" s="450" t="s">
        <v>81</v>
      </c>
      <c r="E101" s="450"/>
      <c r="F101" s="140"/>
      <c r="G101" s="140"/>
      <c r="H101" s="140"/>
      <c r="I101" s="5"/>
      <c r="J101" s="12"/>
    </row>
    <row r="102" spans="2:10" ht="15" x14ac:dyDescent="0.25">
      <c r="B102" s="10"/>
      <c r="C102" s="4"/>
      <c r="D102" s="23" t="s">
        <v>13</v>
      </c>
      <c r="E102" s="5"/>
      <c r="F102" s="5"/>
      <c r="G102" s="5"/>
      <c r="H102" s="5"/>
      <c r="I102" s="5"/>
      <c r="J102" s="12"/>
    </row>
    <row r="103" spans="2:10" x14ac:dyDescent="0.2">
      <c r="B103" s="10"/>
      <c r="C103" s="428" t="s">
        <v>351</v>
      </c>
      <c r="D103" s="428"/>
      <c r="E103" s="428"/>
      <c r="F103" s="5"/>
      <c r="G103" s="5"/>
      <c r="H103" s="5"/>
      <c r="I103" s="5"/>
      <c r="J103" s="12"/>
    </row>
    <row r="104" spans="2:10" x14ac:dyDescent="0.2">
      <c r="B104" s="10"/>
      <c r="C104" s="428"/>
      <c r="D104" s="428"/>
      <c r="E104" s="428"/>
      <c r="F104" s="5"/>
      <c r="G104" s="5"/>
      <c r="H104" s="5"/>
      <c r="I104" s="5"/>
      <c r="J104" s="12"/>
    </row>
    <row r="105" spans="2:10" ht="15.75" thickBot="1" x14ac:dyDescent="0.3">
      <c r="B105" s="10"/>
      <c r="C105" s="63"/>
      <c r="D105" s="64"/>
      <c r="E105" s="17"/>
      <c r="F105" s="17"/>
      <c r="G105" s="17"/>
      <c r="H105" s="17"/>
      <c r="I105" s="17"/>
      <c r="J105" s="12"/>
    </row>
    <row r="106" spans="2:10" ht="20.25" x14ac:dyDescent="0.3">
      <c r="B106" s="10"/>
      <c r="C106" s="5"/>
      <c r="D106" s="5"/>
      <c r="E106" s="65" t="s">
        <v>269</v>
      </c>
      <c r="F106" s="118" t="str">
        <f>IF(SUM(F64:F105)=0,"0",IF(SUM(F64:F105)&lt;&gt;100,CONCATENATE(F107," - ","Check Weights to = 100"),SUM(F64:F105)))</f>
        <v>0</v>
      </c>
      <c r="G106" s="121"/>
      <c r="H106" s="118" t="str">
        <f>IF(F106&lt;&gt;100,"Check Weights to = 100",SUM(H64:H105))</f>
        <v>Check Weights to = 100</v>
      </c>
      <c r="I106" s="5"/>
      <c r="J106" s="12"/>
    </row>
    <row r="107" spans="2:10" x14ac:dyDescent="0.2">
      <c r="B107" s="10"/>
      <c r="C107" s="5"/>
      <c r="D107" s="5"/>
      <c r="E107" s="5"/>
      <c r="F107" s="112">
        <f>SUM(F64:F105)</f>
        <v>0</v>
      </c>
      <c r="G107" s="5"/>
      <c r="H107" s="119" t="s">
        <v>14</v>
      </c>
      <c r="I107" s="5"/>
      <c r="J107" s="12"/>
    </row>
    <row r="108" spans="2:10" ht="20.25" x14ac:dyDescent="0.3">
      <c r="B108" s="10"/>
      <c r="C108" s="5"/>
      <c r="D108" s="5"/>
      <c r="E108" s="5"/>
      <c r="F108" s="5"/>
      <c r="G108" s="113" t="s">
        <v>265</v>
      </c>
      <c r="H108" s="120" t="str">
        <f>IF(F106&lt;&gt;100,"Check Weights to = 100",(H106/100))</f>
        <v>Check Weights to = 100</v>
      </c>
      <c r="I108" s="5"/>
      <c r="J108" s="12"/>
    </row>
    <row r="109" spans="2:10" x14ac:dyDescent="0.2">
      <c r="B109" s="10"/>
      <c r="C109" s="5" t="s">
        <v>15</v>
      </c>
      <c r="D109" s="5"/>
      <c r="E109" s="5"/>
      <c r="F109" s="5"/>
      <c r="G109" s="5"/>
      <c r="H109" s="5"/>
      <c r="I109" s="5"/>
      <c r="J109" s="12"/>
    </row>
    <row r="110" spans="2:10" x14ac:dyDescent="0.2">
      <c r="B110" s="10"/>
      <c r="C110" s="5"/>
      <c r="D110" s="5"/>
      <c r="E110" s="5"/>
      <c r="F110" s="5"/>
      <c r="G110" s="5"/>
      <c r="H110" s="5"/>
      <c r="I110" s="5"/>
      <c r="J110" s="12"/>
    </row>
    <row r="111" spans="2:10" ht="18.75" thickBot="1" x14ac:dyDescent="0.3">
      <c r="B111" s="10"/>
      <c r="C111" s="60" t="s">
        <v>82</v>
      </c>
      <c r="D111" s="17"/>
      <c r="E111" s="17"/>
      <c r="F111" s="17"/>
      <c r="G111" s="17"/>
      <c r="H111" s="17"/>
      <c r="I111" s="17"/>
      <c r="J111" s="12"/>
    </row>
    <row r="112" spans="2:10" ht="20.25" customHeight="1" x14ac:dyDescent="0.2">
      <c r="B112" s="10"/>
      <c r="C112" s="41"/>
      <c r="D112" s="69" t="s">
        <v>64</v>
      </c>
      <c r="E112" s="425" t="s">
        <v>344</v>
      </c>
      <c r="F112" s="70" t="s">
        <v>5</v>
      </c>
      <c r="G112" s="70" t="s">
        <v>7</v>
      </c>
      <c r="H112" s="70" t="s">
        <v>9</v>
      </c>
      <c r="I112" s="41"/>
      <c r="J112" s="12"/>
    </row>
    <row r="113" spans="2:10" ht="15" thickBot="1" x14ac:dyDescent="0.25">
      <c r="B113" s="10"/>
      <c r="C113" s="71"/>
      <c r="D113" s="71"/>
      <c r="E113" s="426"/>
      <c r="F113" s="72" t="s">
        <v>6</v>
      </c>
      <c r="G113" s="72" t="s">
        <v>8</v>
      </c>
      <c r="H113" s="72" t="s">
        <v>10</v>
      </c>
      <c r="I113" s="71"/>
      <c r="J113" s="12"/>
    </row>
    <row r="114" spans="2:10" ht="15" x14ac:dyDescent="0.25">
      <c r="B114" s="10"/>
      <c r="C114" s="61">
        <v>2.1</v>
      </c>
      <c r="D114" s="39" t="s">
        <v>83</v>
      </c>
      <c r="E114" s="5"/>
      <c r="F114" s="132">
        <v>0</v>
      </c>
      <c r="G114" s="143" t="str">
        <f>IF(F133&lt;&gt;100,"Check Weights to = 100",H133)</f>
        <v>Check Weights to = 100</v>
      </c>
      <c r="H114" s="117" t="str">
        <f>IF(F133&lt;&gt;100,"Check Weights to = 100",(F114*G114))</f>
        <v>Check Weights to = 100</v>
      </c>
      <c r="I114" s="5"/>
      <c r="J114" s="12"/>
    </row>
    <row r="115" spans="2:10" ht="30" customHeight="1" x14ac:dyDescent="0.25">
      <c r="B115" s="10"/>
      <c r="C115" s="4"/>
      <c r="D115" s="450" t="s">
        <v>84</v>
      </c>
      <c r="E115" s="450"/>
      <c r="F115" s="5"/>
      <c r="G115" s="5"/>
      <c r="H115" s="5"/>
      <c r="I115" s="5"/>
      <c r="J115" s="12"/>
    </row>
    <row r="116" spans="2:10" ht="15" x14ac:dyDescent="0.25">
      <c r="B116" s="10"/>
      <c r="C116" s="4"/>
      <c r="D116" s="23" t="s">
        <v>13</v>
      </c>
      <c r="E116" s="5"/>
      <c r="F116" s="5"/>
      <c r="G116" s="5"/>
      <c r="H116" s="5"/>
      <c r="I116" s="5"/>
      <c r="J116" s="12"/>
    </row>
    <row r="117" spans="2:10" x14ac:dyDescent="0.2">
      <c r="B117" s="10"/>
      <c r="C117" s="428" t="s">
        <v>351</v>
      </c>
      <c r="D117" s="428"/>
      <c r="E117" s="428"/>
      <c r="F117" s="5"/>
      <c r="G117" s="5"/>
      <c r="H117" s="5"/>
      <c r="I117" s="5"/>
      <c r="J117" s="12"/>
    </row>
    <row r="118" spans="2:10" x14ac:dyDescent="0.2">
      <c r="B118" s="10"/>
      <c r="C118" s="428"/>
      <c r="D118" s="428"/>
      <c r="E118" s="428"/>
      <c r="F118" s="5"/>
      <c r="G118" s="5"/>
      <c r="H118" s="5"/>
      <c r="I118" s="5"/>
      <c r="J118" s="12"/>
    </row>
    <row r="119" spans="2:10" ht="15" x14ac:dyDescent="0.25">
      <c r="B119" s="10"/>
      <c r="C119" s="4"/>
      <c r="D119" s="23"/>
      <c r="E119" s="5"/>
      <c r="F119" s="5"/>
      <c r="G119" s="5"/>
      <c r="H119" s="5"/>
      <c r="I119" s="5"/>
      <c r="J119" s="12"/>
    </row>
    <row r="120" spans="2:10" ht="30" customHeight="1" x14ac:dyDescent="0.25">
      <c r="B120" s="10"/>
      <c r="C120" s="128" t="s">
        <v>85</v>
      </c>
      <c r="D120" s="432" t="s">
        <v>343</v>
      </c>
      <c r="E120" s="433"/>
      <c r="F120" s="74" t="s">
        <v>5</v>
      </c>
      <c r="G120" s="232" t="s">
        <v>19</v>
      </c>
      <c r="H120" s="74" t="s">
        <v>9</v>
      </c>
      <c r="I120" s="5"/>
      <c r="J120" s="12"/>
    </row>
    <row r="121" spans="2:10" ht="15" x14ac:dyDescent="0.25">
      <c r="B121" s="10"/>
      <c r="C121" s="73" t="s">
        <v>88</v>
      </c>
      <c r="D121" s="430"/>
      <c r="E121" s="431"/>
      <c r="F121" s="141">
        <v>0</v>
      </c>
      <c r="G121" s="229">
        <f>IF('2.2.1 QC Supplement'!$L9=0,0,VLOOKUP($C121,'2.2.1 QC Supplement'!$I$9:$J$23,2,0))</f>
        <v>0</v>
      </c>
      <c r="H121" s="187">
        <f>F121*G121</f>
        <v>0</v>
      </c>
      <c r="I121" s="5"/>
      <c r="J121" s="12"/>
    </row>
    <row r="122" spans="2:10" ht="15" x14ac:dyDescent="0.25">
      <c r="B122" s="10"/>
      <c r="C122" s="73" t="s">
        <v>331</v>
      </c>
      <c r="D122" s="430"/>
      <c r="E122" s="431"/>
      <c r="F122" s="141">
        <v>0</v>
      </c>
      <c r="G122" s="229">
        <f>IF('2.2.1 QC Supplement'!$L10=0,0,VLOOKUP($C122,'2.2.1 QC Supplement'!$I$9:$J$23,2,0))</f>
        <v>0</v>
      </c>
      <c r="H122" s="187">
        <f t="shared" ref="H122:H132" si="0">F122*G122</f>
        <v>0</v>
      </c>
      <c r="I122" s="5"/>
      <c r="J122" s="12"/>
    </row>
    <row r="123" spans="2:10" ht="15" x14ac:dyDescent="0.25">
      <c r="B123" s="10"/>
      <c r="C123" s="73" t="s">
        <v>86</v>
      </c>
      <c r="D123" s="430"/>
      <c r="E123" s="431"/>
      <c r="F123" s="141">
        <v>0</v>
      </c>
      <c r="G123" s="229">
        <f>IF('2.2.1 QC Supplement'!$L11=0,0,VLOOKUP($C123,'2.2.1 QC Supplement'!$I$9:$J$23,2,0))</f>
        <v>0</v>
      </c>
      <c r="H123" s="187">
        <f t="shared" si="0"/>
        <v>0</v>
      </c>
      <c r="I123" s="5"/>
      <c r="J123" s="12"/>
    </row>
    <row r="124" spans="2:10" ht="15" x14ac:dyDescent="0.25">
      <c r="B124" s="10"/>
      <c r="C124" s="73" t="s">
        <v>332</v>
      </c>
      <c r="D124" s="430"/>
      <c r="E124" s="431"/>
      <c r="F124" s="141">
        <v>0</v>
      </c>
      <c r="G124" s="229">
        <f>IF('2.2.1 QC Supplement'!$L12=0,0,VLOOKUP($C124,'2.2.1 QC Supplement'!$I$9:$J$23,2,0))</f>
        <v>0</v>
      </c>
      <c r="H124" s="187">
        <f t="shared" si="0"/>
        <v>0</v>
      </c>
      <c r="I124" s="5"/>
      <c r="J124" s="12"/>
    </row>
    <row r="125" spans="2:10" ht="15" x14ac:dyDescent="0.25">
      <c r="B125" s="10"/>
      <c r="C125" s="73" t="s">
        <v>336</v>
      </c>
      <c r="D125" s="430"/>
      <c r="E125" s="431"/>
      <c r="F125" s="141">
        <v>0</v>
      </c>
      <c r="G125" s="229">
        <f>IF('2.2.1 QC Supplement'!$L13=0,0,VLOOKUP($C125,'2.2.1 QC Supplement'!$I$9:$J$23,2,0))</f>
        <v>0</v>
      </c>
      <c r="H125" s="187">
        <f t="shared" si="0"/>
        <v>0</v>
      </c>
      <c r="I125" s="5"/>
      <c r="J125" s="12"/>
    </row>
    <row r="126" spans="2:10" ht="15" x14ac:dyDescent="0.25">
      <c r="B126" s="10"/>
      <c r="C126" s="73" t="s">
        <v>337</v>
      </c>
      <c r="D126" s="430"/>
      <c r="E126" s="431"/>
      <c r="F126" s="141">
        <v>0</v>
      </c>
      <c r="G126" s="229">
        <f>IF('2.2.1 QC Supplement'!$L14=0,0,VLOOKUP($C126,'2.2.1 QC Supplement'!$I$9:$J$23,2,0))</f>
        <v>0</v>
      </c>
      <c r="H126" s="187">
        <f t="shared" si="0"/>
        <v>0</v>
      </c>
      <c r="I126" s="5"/>
      <c r="J126" s="12"/>
    </row>
    <row r="127" spans="2:10" ht="15" x14ac:dyDescent="0.25">
      <c r="B127" s="10"/>
      <c r="C127" s="73" t="s">
        <v>338</v>
      </c>
      <c r="D127" s="430"/>
      <c r="E127" s="431"/>
      <c r="F127" s="141">
        <v>0</v>
      </c>
      <c r="G127" s="229">
        <f>IF('2.2.1 QC Supplement'!$L15=0,0,VLOOKUP($C127,'2.2.1 QC Supplement'!$I$9:$J$23,2,0))</f>
        <v>0</v>
      </c>
      <c r="H127" s="187">
        <f t="shared" si="0"/>
        <v>0</v>
      </c>
      <c r="I127" s="5"/>
      <c r="J127" s="12"/>
    </row>
    <row r="128" spans="2:10" ht="15" x14ac:dyDescent="0.25">
      <c r="B128" s="10"/>
      <c r="C128" s="73" t="s">
        <v>339</v>
      </c>
      <c r="D128" s="430"/>
      <c r="E128" s="431"/>
      <c r="F128" s="141">
        <v>0</v>
      </c>
      <c r="G128" s="229">
        <f>IF('2.2.1 QC Supplement'!$L16=0,0,VLOOKUP($C128,'2.2.1 QC Supplement'!$I$9:$J$23,2,0))</f>
        <v>0</v>
      </c>
      <c r="H128" s="187">
        <f t="shared" si="0"/>
        <v>0</v>
      </c>
      <c r="I128" s="5"/>
      <c r="J128" s="12"/>
    </row>
    <row r="129" spans="2:10" ht="15" x14ac:dyDescent="0.25">
      <c r="B129" s="10"/>
      <c r="C129" s="73" t="s">
        <v>89</v>
      </c>
      <c r="D129" s="430"/>
      <c r="E129" s="431"/>
      <c r="F129" s="141">
        <v>0</v>
      </c>
      <c r="G129" s="229">
        <f>IF('2.2.1 QC Supplement'!$L17=0,0,VLOOKUP($C129,'2.2.1 QC Supplement'!$I$9:$J$23,2,0))</f>
        <v>0</v>
      </c>
      <c r="H129" s="187">
        <f t="shared" si="0"/>
        <v>0</v>
      </c>
      <c r="I129" s="5"/>
      <c r="J129" s="12"/>
    </row>
    <row r="130" spans="2:10" ht="15" x14ac:dyDescent="0.25">
      <c r="B130" s="10"/>
      <c r="C130" s="73" t="s">
        <v>348</v>
      </c>
      <c r="D130" s="430"/>
      <c r="E130" s="431"/>
      <c r="F130" s="141">
        <v>0</v>
      </c>
      <c r="G130" s="229">
        <f>IF('2.2.1 QC Supplement'!$L18=0,0,VLOOKUP($C130,'2.2.1 QC Supplement'!$I$9:$J$23,2,0))</f>
        <v>0</v>
      </c>
      <c r="H130" s="187">
        <f t="shared" si="0"/>
        <v>0</v>
      </c>
      <c r="I130" s="5"/>
      <c r="J130" s="12"/>
    </row>
    <row r="131" spans="2:10" ht="15" x14ac:dyDescent="0.25">
      <c r="B131" s="10"/>
      <c r="C131" s="73" t="s">
        <v>340</v>
      </c>
      <c r="D131" s="430"/>
      <c r="E131" s="431"/>
      <c r="F131" s="141">
        <v>0</v>
      </c>
      <c r="G131" s="229">
        <f>IF('2.2.1 QC Supplement'!$L19=0,0,VLOOKUP($C131,'2.2.1 QC Supplement'!$I$9:$J$23,2,0))</f>
        <v>0</v>
      </c>
      <c r="H131" s="187">
        <f t="shared" si="0"/>
        <v>0</v>
      </c>
      <c r="I131" s="5"/>
      <c r="J131" s="12"/>
    </row>
    <row r="132" spans="2:10" ht="15" x14ac:dyDescent="0.25">
      <c r="B132" s="10"/>
      <c r="C132" s="73" t="s">
        <v>87</v>
      </c>
      <c r="D132" s="430"/>
      <c r="E132" s="431"/>
      <c r="F132" s="141">
        <v>0</v>
      </c>
      <c r="G132" s="229">
        <f>IF('2.2.1 QC Supplement'!$L20=0,0,VLOOKUP($C132,'2.2.1 QC Supplement'!$I$9:$J$23,2,0))</f>
        <v>0</v>
      </c>
      <c r="H132" s="187">
        <f t="shared" si="0"/>
        <v>0</v>
      </c>
      <c r="I132" s="5"/>
      <c r="J132" s="12"/>
    </row>
    <row r="133" spans="2:10" ht="22.5" customHeight="1" x14ac:dyDescent="0.2">
      <c r="B133" s="10"/>
      <c r="C133" s="75"/>
      <c r="D133" s="114" t="s">
        <v>266</v>
      </c>
      <c r="E133" s="76"/>
      <c r="F133" s="116" t="str">
        <f>IF(SUM(F121:F132)=0,"0",IF(SUM(F121:F132)&lt;&gt;100,CONCATENATE(F134," - ","Check Weights to = 100"),SUM(F121:F132)))</f>
        <v>0</v>
      </c>
      <c r="G133" s="115"/>
      <c r="H133" s="188">
        <f>SUM(H121:H132)/100</f>
        <v>0</v>
      </c>
      <c r="I133" s="5"/>
      <c r="J133" s="12"/>
    </row>
    <row r="134" spans="2:10" ht="18" x14ac:dyDescent="0.25">
      <c r="B134" s="10"/>
      <c r="C134" s="13"/>
      <c r="D134" s="5"/>
      <c r="E134" s="5"/>
      <c r="F134" s="112">
        <f>SUM(F121:F132)</f>
        <v>0</v>
      </c>
      <c r="G134" s="5"/>
      <c r="H134" s="5"/>
      <c r="I134" s="5"/>
      <c r="J134" s="12"/>
    </row>
    <row r="135" spans="2:10" ht="18.75" thickBot="1" x14ac:dyDescent="0.3">
      <c r="B135" s="10"/>
      <c r="C135" s="60"/>
      <c r="D135" s="17"/>
      <c r="E135" s="17"/>
      <c r="F135" s="17"/>
      <c r="G135" s="17"/>
      <c r="H135" s="17"/>
      <c r="I135" s="17"/>
      <c r="J135" s="12"/>
    </row>
    <row r="136" spans="2:10" ht="20.25" customHeight="1" x14ac:dyDescent="0.2">
      <c r="B136" s="10"/>
      <c r="C136" s="41"/>
      <c r="D136" s="69" t="s">
        <v>64</v>
      </c>
      <c r="E136" s="425" t="s">
        <v>344</v>
      </c>
      <c r="F136" s="70" t="s">
        <v>5</v>
      </c>
      <c r="G136" s="70" t="s">
        <v>7</v>
      </c>
      <c r="H136" s="70" t="s">
        <v>9</v>
      </c>
      <c r="I136" s="41"/>
      <c r="J136" s="12"/>
    </row>
    <row r="137" spans="2:10" ht="15" thickBot="1" x14ac:dyDescent="0.25">
      <c r="B137" s="10"/>
      <c r="C137" s="71"/>
      <c r="D137" s="71"/>
      <c r="E137" s="426"/>
      <c r="F137" s="72" t="s">
        <v>6</v>
      </c>
      <c r="G137" s="72" t="s">
        <v>8</v>
      </c>
      <c r="H137" s="72" t="s">
        <v>10</v>
      </c>
      <c r="I137" s="71"/>
      <c r="J137" s="12"/>
    </row>
    <row r="138" spans="2:10" ht="15" x14ac:dyDescent="0.25">
      <c r="B138" s="10"/>
      <c r="C138" s="61">
        <v>2.2000000000000002</v>
      </c>
      <c r="D138" s="39" t="s">
        <v>90</v>
      </c>
      <c r="E138" s="5"/>
      <c r="F138" s="132">
        <v>0</v>
      </c>
      <c r="G138" s="143" t="str">
        <f>IF(F157&lt;&gt;100,"Check Weights to = 100",H159)</f>
        <v>Check Weights to = 100</v>
      </c>
      <c r="H138" s="117" t="str">
        <f>IF(F157&lt;&gt;100,"Check Weights to = 100",(F138*G138))</f>
        <v>Check Weights to = 100</v>
      </c>
      <c r="I138" s="5"/>
      <c r="J138" s="12"/>
    </row>
    <row r="139" spans="2:10" ht="44.25" customHeight="1" x14ac:dyDescent="0.25">
      <c r="B139" s="10"/>
      <c r="C139" s="4"/>
      <c r="D139" s="450" t="s">
        <v>91</v>
      </c>
      <c r="E139" s="450"/>
      <c r="F139" s="140"/>
      <c r="G139" s="140"/>
      <c r="H139" s="140"/>
      <c r="I139" s="5"/>
      <c r="J139" s="12"/>
    </row>
    <row r="140" spans="2:10" ht="15" x14ac:dyDescent="0.25">
      <c r="B140" s="10"/>
      <c r="C140" s="4"/>
      <c r="D140" s="23" t="s">
        <v>13</v>
      </c>
      <c r="E140" s="5"/>
      <c r="F140" s="5"/>
      <c r="G140" s="5"/>
      <c r="H140" s="5"/>
      <c r="I140" s="5"/>
      <c r="J140" s="12"/>
    </row>
    <row r="141" spans="2:10" x14ac:dyDescent="0.2">
      <c r="B141" s="10"/>
      <c r="C141" s="428" t="s">
        <v>351</v>
      </c>
      <c r="D141" s="428"/>
      <c r="E141" s="428"/>
      <c r="F141" s="5"/>
      <c r="G141" s="5"/>
      <c r="H141" s="5"/>
      <c r="I141" s="5"/>
      <c r="J141" s="12"/>
    </row>
    <row r="142" spans="2:10" x14ac:dyDescent="0.2">
      <c r="B142" s="10"/>
      <c r="C142" s="428"/>
      <c r="D142" s="428"/>
      <c r="E142" s="428"/>
      <c r="F142" s="5"/>
      <c r="G142" s="5"/>
      <c r="H142" s="5"/>
      <c r="I142" s="5"/>
      <c r="J142" s="12"/>
    </row>
    <row r="143" spans="2:10" ht="15" x14ac:dyDescent="0.25">
      <c r="B143" s="10"/>
      <c r="C143" s="4"/>
      <c r="D143" s="23"/>
      <c r="E143" s="5"/>
      <c r="F143" s="5"/>
      <c r="G143" s="5"/>
      <c r="H143" s="5"/>
      <c r="I143" s="5"/>
      <c r="J143" s="12"/>
    </row>
    <row r="144" spans="2:10" ht="27" customHeight="1" x14ac:dyDescent="0.25">
      <c r="B144" s="10"/>
      <c r="C144" s="122" t="s">
        <v>85</v>
      </c>
      <c r="D144" s="432" t="s">
        <v>345</v>
      </c>
      <c r="E144" s="433"/>
      <c r="F144" s="74" t="s">
        <v>5</v>
      </c>
      <c r="G144" s="232" t="s">
        <v>19</v>
      </c>
      <c r="H144" s="74" t="s">
        <v>9</v>
      </c>
      <c r="I144" s="5"/>
      <c r="J144" s="12"/>
    </row>
    <row r="145" spans="2:10" ht="15" x14ac:dyDescent="0.25">
      <c r="B145" s="10"/>
      <c r="C145" s="73" t="s">
        <v>88</v>
      </c>
      <c r="D145" s="430"/>
      <c r="E145" s="431"/>
      <c r="F145" s="141">
        <v>0</v>
      </c>
      <c r="G145" s="226">
        <f>IF('5(2.2.2 DeliverablesSupplement)'!$M10=0,0,VLOOKUP($C145,'5(2.2.2 DeliverablesSupplement)'!$J$10:$K$34,2,0))</f>
        <v>0</v>
      </c>
      <c r="H145" s="187">
        <f>F145*G145</f>
        <v>0</v>
      </c>
      <c r="I145" s="5"/>
      <c r="J145" s="12"/>
    </row>
    <row r="146" spans="2:10" ht="15" x14ac:dyDescent="0.25">
      <c r="B146" s="10"/>
      <c r="C146" s="73" t="s">
        <v>331</v>
      </c>
      <c r="D146" s="430"/>
      <c r="E146" s="431"/>
      <c r="F146" s="141">
        <v>0</v>
      </c>
      <c r="G146" s="226">
        <f>IF('5(2.2.2 DeliverablesSupplement)'!$M11=0,0,VLOOKUP($C146,'5(2.2.2 DeliverablesSupplement)'!$J$10:$K$34,2,0))</f>
        <v>0</v>
      </c>
      <c r="H146" s="187">
        <f t="shared" ref="H146:H151" si="1">IF(G146=0,0,IF(G146="#N/A",0,IF(G146&gt;0,F146*G146)))</f>
        <v>0</v>
      </c>
      <c r="I146" s="5"/>
      <c r="J146" s="12"/>
    </row>
    <row r="147" spans="2:10" ht="15" x14ac:dyDescent="0.25">
      <c r="B147" s="10"/>
      <c r="C147" s="73" t="s">
        <v>86</v>
      </c>
      <c r="D147" s="430"/>
      <c r="E147" s="431"/>
      <c r="F147" s="141">
        <v>0</v>
      </c>
      <c r="G147" s="226">
        <f>IF('5(2.2.2 DeliverablesSupplement)'!$M12=0,0,VLOOKUP($C147,'5(2.2.2 DeliverablesSupplement)'!$J$10:$K$34,2,0))</f>
        <v>0</v>
      </c>
      <c r="H147" s="187">
        <f t="shared" si="1"/>
        <v>0</v>
      </c>
      <c r="I147" s="5"/>
      <c r="J147" s="12"/>
    </row>
    <row r="148" spans="2:10" ht="15" x14ac:dyDescent="0.25">
      <c r="B148" s="10"/>
      <c r="C148" s="73" t="s">
        <v>332</v>
      </c>
      <c r="D148" s="430"/>
      <c r="E148" s="431"/>
      <c r="F148" s="141">
        <v>0</v>
      </c>
      <c r="G148" s="226">
        <f>IF('5(2.2.2 DeliverablesSupplement)'!$M13=0,0,VLOOKUP($C148,'5(2.2.2 DeliverablesSupplement)'!$J$10:$K$34,2,0))</f>
        <v>0</v>
      </c>
      <c r="H148" s="187">
        <f t="shared" si="1"/>
        <v>0</v>
      </c>
      <c r="I148" s="5"/>
      <c r="J148" s="12"/>
    </row>
    <row r="149" spans="2:10" ht="15" x14ac:dyDescent="0.25">
      <c r="B149" s="10"/>
      <c r="C149" s="73" t="s">
        <v>336</v>
      </c>
      <c r="D149" s="430"/>
      <c r="E149" s="431"/>
      <c r="F149" s="141">
        <v>0</v>
      </c>
      <c r="G149" s="226">
        <f>IF('5(2.2.2 DeliverablesSupplement)'!$M14=0,0,VLOOKUP($C149,'5(2.2.2 DeliverablesSupplement)'!$J$10:$K$34,2,0))</f>
        <v>0</v>
      </c>
      <c r="H149" s="187">
        <f t="shared" si="1"/>
        <v>0</v>
      </c>
      <c r="I149" s="5"/>
      <c r="J149" s="12"/>
    </row>
    <row r="150" spans="2:10" ht="15" x14ac:dyDescent="0.25">
      <c r="B150" s="10"/>
      <c r="C150" s="73" t="s">
        <v>337</v>
      </c>
      <c r="D150" s="430"/>
      <c r="E150" s="431"/>
      <c r="F150" s="141">
        <v>0</v>
      </c>
      <c r="G150" s="226">
        <f>IF('5(2.2.2 DeliverablesSupplement)'!$M15=0,0,VLOOKUP($C150,'5(2.2.2 DeliverablesSupplement)'!$J$10:$K$34,2,0))</f>
        <v>0</v>
      </c>
      <c r="H150" s="187">
        <f t="shared" si="1"/>
        <v>0</v>
      </c>
      <c r="I150" s="5"/>
      <c r="J150" s="12"/>
    </row>
    <row r="151" spans="2:10" ht="15" x14ac:dyDescent="0.25">
      <c r="B151" s="10"/>
      <c r="C151" s="73" t="s">
        <v>338</v>
      </c>
      <c r="D151" s="430"/>
      <c r="E151" s="431"/>
      <c r="F151" s="141">
        <v>0</v>
      </c>
      <c r="G151" s="226">
        <f>IF('5(2.2.2 DeliverablesSupplement)'!$M16=0,0,VLOOKUP($C151,'5(2.2.2 DeliverablesSupplement)'!$J$10:$K$34,2,0))</f>
        <v>0</v>
      </c>
      <c r="H151" s="187">
        <f t="shared" si="1"/>
        <v>0</v>
      </c>
      <c r="I151" s="5"/>
      <c r="J151" s="12"/>
    </row>
    <row r="152" spans="2:10" ht="15" x14ac:dyDescent="0.25">
      <c r="B152" s="10"/>
      <c r="C152" s="73" t="s">
        <v>339</v>
      </c>
      <c r="D152" s="430"/>
      <c r="E152" s="431"/>
      <c r="F152" s="141">
        <v>0</v>
      </c>
      <c r="G152" s="226">
        <f>IF('5(2.2.2 DeliverablesSupplement)'!$M17=0,0,VLOOKUP($C152,'5(2.2.2 DeliverablesSupplement)'!$J$10:$K$34,2,0))</f>
        <v>0</v>
      </c>
      <c r="H152" s="187">
        <f t="shared" ref="H152:H156" si="2">F152*G152</f>
        <v>0</v>
      </c>
      <c r="I152" s="5"/>
      <c r="J152" s="12"/>
    </row>
    <row r="153" spans="2:10" ht="15" x14ac:dyDescent="0.25">
      <c r="B153" s="10"/>
      <c r="C153" s="73" t="s">
        <v>89</v>
      </c>
      <c r="D153" s="430"/>
      <c r="E153" s="431"/>
      <c r="F153" s="141">
        <v>0</v>
      </c>
      <c r="G153" s="226">
        <f>IF('5(2.2.2 DeliverablesSupplement)'!$M18=0,0,VLOOKUP($C153,'5(2.2.2 DeliverablesSupplement)'!$J$10:$K$34,2,0))</f>
        <v>0</v>
      </c>
      <c r="H153" s="187">
        <f t="shared" si="2"/>
        <v>0</v>
      </c>
      <c r="I153" s="5"/>
      <c r="J153" s="12"/>
    </row>
    <row r="154" spans="2:10" ht="15" x14ac:dyDescent="0.25">
      <c r="B154" s="10"/>
      <c r="C154" s="73" t="s">
        <v>348</v>
      </c>
      <c r="D154" s="430"/>
      <c r="E154" s="431"/>
      <c r="F154" s="141">
        <v>0</v>
      </c>
      <c r="G154" s="226">
        <f>IF('5(2.2.2 DeliverablesSupplement)'!$M19=0,0,VLOOKUP($C154,'5(2.2.2 DeliverablesSupplement)'!$J$10:$K$34,2,0))</f>
        <v>0</v>
      </c>
      <c r="H154" s="187">
        <f t="shared" si="2"/>
        <v>0</v>
      </c>
      <c r="I154" s="5"/>
      <c r="J154" s="12"/>
    </row>
    <row r="155" spans="2:10" ht="15" x14ac:dyDescent="0.25">
      <c r="B155" s="10"/>
      <c r="C155" s="73" t="s">
        <v>340</v>
      </c>
      <c r="D155" s="430"/>
      <c r="E155" s="431"/>
      <c r="F155" s="141">
        <v>0</v>
      </c>
      <c r="G155" s="226">
        <f>IF('5(2.2.2 DeliverablesSupplement)'!$M20=0,0,VLOOKUP($C155,'5(2.2.2 DeliverablesSupplement)'!$J$10:$K$34,2,0))</f>
        <v>0</v>
      </c>
      <c r="H155" s="187">
        <f t="shared" si="2"/>
        <v>0</v>
      </c>
      <c r="I155" s="5"/>
      <c r="J155" s="12"/>
    </row>
    <row r="156" spans="2:10" ht="15" x14ac:dyDescent="0.25">
      <c r="B156" s="10"/>
      <c r="C156" s="73" t="s">
        <v>87</v>
      </c>
      <c r="D156" s="430"/>
      <c r="E156" s="431"/>
      <c r="F156" s="141">
        <v>0</v>
      </c>
      <c r="G156" s="226">
        <f>IF('5(2.2.2 DeliverablesSupplement)'!$M21=0,0,VLOOKUP($C156,'5(2.2.2 DeliverablesSupplement)'!$J$10:$K$34,2,0))</f>
        <v>0</v>
      </c>
      <c r="H156" s="187">
        <f t="shared" si="2"/>
        <v>0</v>
      </c>
      <c r="I156" s="5"/>
      <c r="J156" s="12"/>
    </row>
    <row r="157" spans="2:10" ht="18" x14ac:dyDescent="0.2">
      <c r="B157" s="10"/>
      <c r="C157" s="75"/>
      <c r="D157" s="114" t="s">
        <v>268</v>
      </c>
      <c r="E157" s="76"/>
      <c r="F157" s="116" t="str">
        <f>IF(SUM(F145:F156)=0,"0",IF(SUM(F145:F156)&lt;&gt;100,CONCATENATE(F158," - ","Check Weights to = 100"),SUM(F145:F156)))</f>
        <v>0</v>
      </c>
      <c r="G157" s="115"/>
      <c r="H157" s="188">
        <f>SUM(H145:H156)/100</f>
        <v>0</v>
      </c>
      <c r="I157" s="5"/>
      <c r="J157" s="12"/>
    </row>
    <row r="158" spans="2:10" ht="18" x14ac:dyDescent="0.25">
      <c r="B158" s="10"/>
      <c r="C158" s="13"/>
      <c r="D158" s="5"/>
      <c r="E158" s="5"/>
      <c r="F158" s="112">
        <f>SUM(F145:F156)</f>
        <v>0</v>
      </c>
      <c r="G158" s="204" t="s">
        <v>334</v>
      </c>
      <c r="H158" s="214">
        <f>IF(H157=0,0,IF(H157&gt;=2.5,0,2.5-H157))</f>
        <v>0</v>
      </c>
      <c r="I158" s="5"/>
      <c r="J158" s="12"/>
    </row>
    <row r="159" spans="2:10" ht="18.75" thickBot="1" x14ac:dyDescent="0.3">
      <c r="B159" s="10"/>
      <c r="C159" s="13"/>
      <c r="D159" s="5"/>
      <c r="E159" s="5"/>
      <c r="F159" s="5"/>
      <c r="G159" s="204" t="s">
        <v>335</v>
      </c>
      <c r="H159" s="215" t="str">
        <f>IF(F157&lt;&gt;100,"Check Weights to = 100",IF((H157-H158)&lt;1,1,H157-H158))</f>
        <v>Check Weights to = 100</v>
      </c>
      <c r="I159" s="5"/>
      <c r="J159" s="12"/>
    </row>
    <row r="160" spans="2:10" ht="18" x14ac:dyDescent="0.25">
      <c r="B160" s="10"/>
      <c r="C160" s="13"/>
      <c r="D160" s="5"/>
      <c r="E160" s="5"/>
      <c r="F160" s="5"/>
      <c r="G160" s="5"/>
      <c r="H160" s="212"/>
      <c r="I160" s="5"/>
      <c r="J160" s="12"/>
    </row>
    <row r="161" spans="2:11" ht="18.75" thickBot="1" x14ac:dyDescent="0.3">
      <c r="B161" s="10"/>
      <c r="C161" s="60"/>
      <c r="D161" s="17"/>
      <c r="E161" s="17"/>
      <c r="F161" s="17"/>
      <c r="G161" s="17"/>
      <c r="H161" s="213"/>
      <c r="I161" s="17"/>
      <c r="J161" s="12"/>
    </row>
    <row r="162" spans="2:11" ht="20.25" x14ac:dyDescent="0.2">
      <c r="B162" s="10"/>
      <c r="C162" s="41"/>
      <c r="D162" s="69" t="s">
        <v>64</v>
      </c>
      <c r="E162" s="425" t="s">
        <v>341</v>
      </c>
      <c r="F162" s="70" t="s">
        <v>5</v>
      </c>
      <c r="G162" s="70" t="s">
        <v>7</v>
      </c>
      <c r="H162" s="70" t="s">
        <v>9</v>
      </c>
      <c r="I162" s="41"/>
      <c r="J162" s="12"/>
    </row>
    <row r="163" spans="2:11" ht="15" thickBot="1" x14ac:dyDescent="0.25">
      <c r="B163" s="10"/>
      <c r="C163" s="71"/>
      <c r="D163" s="71"/>
      <c r="E163" s="426"/>
      <c r="F163" s="72" t="s">
        <v>6</v>
      </c>
      <c r="G163" s="72" t="s">
        <v>8</v>
      </c>
      <c r="H163" s="72" t="s">
        <v>10</v>
      </c>
      <c r="I163" s="71"/>
      <c r="J163" s="12"/>
    </row>
    <row r="164" spans="2:11" ht="15" x14ac:dyDescent="0.25">
      <c r="B164" s="10"/>
      <c r="C164" s="61">
        <v>2.2999999999999998</v>
      </c>
      <c r="D164" s="39" t="s">
        <v>92</v>
      </c>
      <c r="E164" s="5"/>
      <c r="F164" s="132">
        <v>0</v>
      </c>
      <c r="G164" s="133" t="s">
        <v>217</v>
      </c>
      <c r="H164" s="117" t="str">
        <f>IF(G164="Select","0",IF(G164="1-Not Satisfactory",F164*1,IF(G164="2-Needs Improvement",F164*2,IF(G164="3-Satisfactory",F164*3,IF(G164="4-Commendable",F164*4,IF(G164="5-Outstanding",F164*5,0))))))</f>
        <v>0</v>
      </c>
      <c r="I164" s="5"/>
      <c r="J164" s="12"/>
      <c r="K164" s="3"/>
    </row>
    <row r="165" spans="2:11" ht="57.75" customHeight="1" x14ac:dyDescent="0.2">
      <c r="B165" s="10"/>
      <c r="C165" s="5"/>
      <c r="D165" s="450" t="s">
        <v>93</v>
      </c>
      <c r="E165" s="450"/>
      <c r="F165" s="140"/>
      <c r="G165" s="140"/>
      <c r="H165" s="140"/>
      <c r="I165" s="5"/>
      <c r="J165" s="12"/>
      <c r="K165" s="3"/>
    </row>
    <row r="166" spans="2:11" x14ac:dyDescent="0.2">
      <c r="B166" s="10"/>
      <c r="C166" s="5"/>
      <c r="D166" s="23" t="s">
        <v>11</v>
      </c>
      <c r="E166" s="5"/>
      <c r="F166" s="5"/>
      <c r="G166" s="5"/>
      <c r="H166" s="5"/>
      <c r="I166" s="5"/>
      <c r="J166" s="12"/>
      <c r="K166" s="3"/>
    </row>
    <row r="167" spans="2:11" x14ac:dyDescent="0.2">
      <c r="B167" s="10"/>
      <c r="C167" s="428" t="s">
        <v>351</v>
      </c>
      <c r="D167" s="428"/>
      <c r="E167" s="428"/>
      <c r="F167" s="62"/>
      <c r="G167" s="62"/>
      <c r="H167" s="62"/>
      <c r="I167" s="62"/>
      <c r="J167" s="12"/>
      <c r="K167" s="3"/>
    </row>
    <row r="168" spans="2:11" x14ac:dyDescent="0.2">
      <c r="B168" s="10"/>
      <c r="C168" s="428"/>
      <c r="D168" s="428"/>
      <c r="E168" s="428"/>
      <c r="F168" s="62"/>
      <c r="G168" s="62"/>
      <c r="H168" s="62"/>
      <c r="I168" s="62"/>
      <c r="J168" s="12"/>
      <c r="K168" s="3"/>
    </row>
    <row r="169" spans="2:11" ht="15" thickBot="1" x14ac:dyDescent="0.25">
      <c r="B169" s="10"/>
      <c r="C169" s="64" t="s">
        <v>16</v>
      </c>
      <c r="D169" s="64"/>
      <c r="E169" s="64"/>
      <c r="F169" s="64"/>
      <c r="G169" s="64"/>
      <c r="H169" s="64"/>
      <c r="I169" s="64"/>
      <c r="J169" s="12"/>
      <c r="K169" s="3"/>
    </row>
    <row r="170" spans="2:11" ht="15" x14ac:dyDescent="0.25">
      <c r="B170" s="10"/>
      <c r="C170" s="61">
        <v>2.4</v>
      </c>
      <c r="D170" s="39" t="s">
        <v>94</v>
      </c>
      <c r="E170" s="5"/>
      <c r="F170" s="132">
        <v>0</v>
      </c>
      <c r="G170" s="133" t="s">
        <v>217</v>
      </c>
      <c r="H170" s="117" t="str">
        <f>IF(G170="Select","0",IF(G170="1-Not Satisfactory",F170*1,IF(G170="2-Needs Improvement",F170*2,IF(G170="3-Satisfactory",F170*3,IF(G170="4-Commendable",F170*4,IF(G170="5-Outstanding",F170*5,0))))))</f>
        <v>0</v>
      </c>
      <c r="I170" s="5"/>
      <c r="J170" s="12"/>
      <c r="K170" s="3"/>
    </row>
    <row r="171" spans="2:11" ht="30" customHeight="1" x14ac:dyDescent="0.2">
      <c r="B171" s="10"/>
      <c r="C171" s="5"/>
      <c r="D171" s="450" t="s">
        <v>95</v>
      </c>
      <c r="E171" s="450"/>
      <c r="F171" s="140"/>
      <c r="G171" s="140"/>
      <c r="H171" s="140"/>
      <c r="I171" s="5"/>
      <c r="J171" s="12"/>
      <c r="K171" s="3"/>
    </row>
    <row r="172" spans="2:11" x14ac:dyDescent="0.2">
      <c r="B172" s="10"/>
      <c r="C172" s="5"/>
      <c r="D172" s="23" t="s">
        <v>13</v>
      </c>
      <c r="E172" s="5"/>
      <c r="F172" s="5"/>
      <c r="G172" s="5"/>
      <c r="H172" s="5"/>
      <c r="I172" s="5"/>
      <c r="J172" s="12"/>
      <c r="K172" s="3"/>
    </row>
    <row r="173" spans="2:11" x14ac:dyDescent="0.2">
      <c r="B173" s="10"/>
      <c r="C173" s="428" t="s">
        <v>351</v>
      </c>
      <c r="D173" s="428"/>
      <c r="E173" s="428"/>
      <c r="F173" s="5"/>
      <c r="G173" s="5"/>
      <c r="H173" s="5"/>
      <c r="I173" s="5"/>
      <c r="J173" s="12"/>
      <c r="K173" s="3"/>
    </row>
    <row r="174" spans="2:11" x14ac:dyDescent="0.2">
      <c r="B174" s="10"/>
      <c r="C174" s="428"/>
      <c r="D174" s="428"/>
      <c r="E174" s="428"/>
      <c r="F174" s="5"/>
      <c r="G174" s="5"/>
      <c r="H174" s="5"/>
      <c r="I174" s="5"/>
      <c r="J174" s="12"/>
      <c r="K174" s="3"/>
    </row>
    <row r="175" spans="2:11" ht="15" thickBot="1" x14ac:dyDescent="0.25">
      <c r="B175" s="10"/>
      <c r="C175" s="17"/>
      <c r="D175" s="17"/>
      <c r="E175" s="17"/>
      <c r="F175" s="17"/>
      <c r="G175" s="17"/>
      <c r="H175" s="17"/>
      <c r="I175" s="17"/>
      <c r="J175" s="12"/>
      <c r="K175" s="3"/>
    </row>
    <row r="176" spans="2:11" ht="15" x14ac:dyDescent="0.25">
      <c r="B176" s="10"/>
      <c r="C176" s="61">
        <v>2.5</v>
      </c>
      <c r="D176" s="39" t="s">
        <v>96</v>
      </c>
      <c r="E176" s="5"/>
      <c r="F176" s="132">
        <v>0</v>
      </c>
      <c r="G176" s="133" t="s">
        <v>217</v>
      </c>
      <c r="H176" s="117" t="str">
        <f>IF(G176="Select","0",IF(G176="1-Not Satisfactory",F176*1,IF(G176="2-Needs Improvement",F176*2,IF(G176="3-Satisfactory",F176*3,IF(G176="4-Commendable",F176*4,IF(G176="5-Outstanding",F176*5,0))))))</f>
        <v>0</v>
      </c>
      <c r="I176" s="5"/>
      <c r="J176" s="12"/>
      <c r="K176" s="3"/>
    </row>
    <row r="177" spans="2:11" ht="29.25" customHeight="1" x14ac:dyDescent="0.2">
      <c r="B177" s="10"/>
      <c r="C177" s="5"/>
      <c r="D177" s="450" t="s">
        <v>97</v>
      </c>
      <c r="E177" s="450"/>
      <c r="F177" s="140"/>
      <c r="G177" s="140"/>
      <c r="H177" s="140"/>
      <c r="I177" s="5"/>
      <c r="J177" s="12"/>
      <c r="K177" s="3"/>
    </row>
    <row r="178" spans="2:11" x14ac:dyDescent="0.2">
      <c r="B178" s="10"/>
      <c r="C178" s="5"/>
      <c r="D178" s="23" t="s">
        <v>13</v>
      </c>
      <c r="E178" s="5"/>
      <c r="F178" s="5"/>
      <c r="G178" s="5"/>
      <c r="H178" s="5"/>
      <c r="I178" s="5"/>
      <c r="J178" s="12"/>
      <c r="K178" s="3"/>
    </row>
    <row r="179" spans="2:11" x14ac:dyDescent="0.2">
      <c r="B179" s="10"/>
      <c r="C179" s="428" t="s">
        <v>351</v>
      </c>
      <c r="D179" s="428"/>
      <c r="E179" s="428"/>
      <c r="F179" s="5"/>
      <c r="G179" s="5"/>
      <c r="H179" s="5"/>
      <c r="I179" s="5"/>
      <c r="J179" s="12"/>
      <c r="K179" s="3"/>
    </row>
    <row r="180" spans="2:11" x14ac:dyDescent="0.2">
      <c r="B180" s="10"/>
      <c r="C180" s="428"/>
      <c r="D180" s="428"/>
      <c r="E180" s="428"/>
      <c r="F180" s="5"/>
      <c r="G180" s="5"/>
      <c r="H180" s="5"/>
      <c r="I180" s="5"/>
      <c r="J180" s="12"/>
      <c r="K180" s="3"/>
    </row>
    <row r="181" spans="2:11" ht="15" thickBot="1" x14ac:dyDescent="0.25">
      <c r="B181" s="10"/>
      <c r="C181" s="17"/>
      <c r="D181" s="17"/>
      <c r="E181" s="17"/>
      <c r="F181" s="17"/>
      <c r="G181" s="17"/>
      <c r="H181" s="17"/>
      <c r="I181" s="17"/>
      <c r="J181" s="12"/>
      <c r="K181" s="3"/>
    </row>
    <row r="182" spans="2:11" ht="15" x14ac:dyDescent="0.25">
      <c r="B182" s="10"/>
      <c r="C182" s="61">
        <v>2.6</v>
      </c>
      <c r="D182" s="39" t="s">
        <v>98</v>
      </c>
      <c r="E182" s="5"/>
      <c r="F182" s="132">
        <v>0</v>
      </c>
      <c r="G182" s="133" t="s">
        <v>217</v>
      </c>
      <c r="H182" s="117" t="str">
        <f>IF(G182="Select","0",IF(G182="1-Not Satisfactory",F182*1,IF(G182="2-Needs Improvement",F182*2,IF(G182="3-Satisfactory",F182*3,IF(G182="4-Commendable",F182*4,IF(G182="5-Outstanding",F182*5,0))))))</f>
        <v>0</v>
      </c>
      <c r="I182" s="5"/>
      <c r="J182" s="12"/>
      <c r="K182" s="3"/>
    </row>
    <row r="183" spans="2:11" ht="46.5" customHeight="1" x14ac:dyDescent="0.2">
      <c r="B183" s="10"/>
      <c r="C183" s="5"/>
      <c r="D183" s="450" t="s">
        <v>99</v>
      </c>
      <c r="E183" s="450"/>
      <c r="F183" s="140"/>
      <c r="G183" s="140"/>
      <c r="H183" s="140"/>
      <c r="I183" s="5"/>
      <c r="J183" s="12"/>
      <c r="K183" s="3"/>
    </row>
    <row r="184" spans="2:11" x14ac:dyDescent="0.2">
      <c r="B184" s="10"/>
      <c r="C184" s="5"/>
      <c r="D184" s="23" t="s">
        <v>13</v>
      </c>
      <c r="E184" s="5"/>
      <c r="F184" s="5"/>
      <c r="G184" s="5"/>
      <c r="H184" s="5"/>
      <c r="I184" s="5"/>
      <c r="J184" s="12"/>
      <c r="K184" s="3"/>
    </row>
    <row r="185" spans="2:11" x14ac:dyDescent="0.2">
      <c r="B185" s="10"/>
      <c r="C185" s="428" t="s">
        <v>351</v>
      </c>
      <c r="D185" s="428"/>
      <c r="E185" s="428"/>
      <c r="F185" s="5"/>
      <c r="G185" s="5"/>
      <c r="H185" s="5"/>
      <c r="I185" s="5"/>
      <c r="J185" s="12"/>
      <c r="K185" s="3"/>
    </row>
    <row r="186" spans="2:11" x14ac:dyDescent="0.2">
      <c r="B186" s="10"/>
      <c r="C186" s="428"/>
      <c r="D186" s="428"/>
      <c r="E186" s="428"/>
      <c r="F186" s="5"/>
      <c r="G186" s="5"/>
      <c r="H186" s="5"/>
      <c r="I186" s="5"/>
      <c r="J186" s="12"/>
      <c r="K186" s="3"/>
    </row>
    <row r="187" spans="2:11" ht="15" thickBot="1" x14ac:dyDescent="0.25">
      <c r="B187" s="10"/>
      <c r="C187" s="17"/>
      <c r="D187" s="17"/>
      <c r="E187" s="17"/>
      <c r="F187" s="17"/>
      <c r="G187" s="17"/>
      <c r="H187" s="17"/>
      <c r="I187" s="17"/>
      <c r="J187" s="12"/>
      <c r="K187" s="3"/>
    </row>
    <row r="188" spans="2:11" ht="15" x14ac:dyDescent="0.25">
      <c r="B188" s="10"/>
      <c r="C188" s="61">
        <v>2.7</v>
      </c>
      <c r="D188" s="39" t="s">
        <v>100</v>
      </c>
      <c r="E188" s="5"/>
      <c r="F188" s="132">
        <v>0</v>
      </c>
      <c r="G188" s="133" t="s">
        <v>217</v>
      </c>
      <c r="H188" s="117" t="str">
        <f>IF(G188="Select","0",IF(G188="1-Not Satisfactory",F188*1,IF(G188="2-Needs Improvement",F188*2,IF(G188="3-Satisfactory",F188*3,IF(G188="4-Commendable",F188*4,IF(G188="5-Outstanding",F188*5,0))))))</f>
        <v>0</v>
      </c>
      <c r="I188" s="5"/>
      <c r="J188" s="12"/>
      <c r="K188" s="3"/>
    </row>
    <row r="189" spans="2:11" ht="29.25" customHeight="1" x14ac:dyDescent="0.2">
      <c r="B189" s="10"/>
      <c r="C189" s="5"/>
      <c r="D189" s="450" t="s">
        <v>101</v>
      </c>
      <c r="E189" s="450"/>
      <c r="F189" s="140"/>
      <c r="G189" s="140"/>
      <c r="H189" s="140"/>
      <c r="I189" s="5"/>
      <c r="J189" s="12"/>
      <c r="K189" s="3"/>
    </row>
    <row r="190" spans="2:11" x14ac:dyDescent="0.2">
      <c r="B190" s="10"/>
      <c r="C190" s="5"/>
      <c r="D190" s="23" t="s">
        <v>13</v>
      </c>
      <c r="E190" s="5"/>
      <c r="F190" s="5"/>
      <c r="G190" s="5"/>
      <c r="H190" s="5"/>
      <c r="I190" s="5"/>
      <c r="J190" s="12"/>
      <c r="K190" s="3"/>
    </row>
    <row r="191" spans="2:11" x14ac:dyDescent="0.2">
      <c r="B191" s="10"/>
      <c r="C191" s="428" t="s">
        <v>351</v>
      </c>
      <c r="D191" s="428"/>
      <c r="E191" s="428"/>
      <c r="F191" s="5"/>
      <c r="G191" s="5"/>
      <c r="H191" s="5"/>
      <c r="I191" s="5"/>
      <c r="J191" s="12"/>
      <c r="K191" s="3"/>
    </row>
    <row r="192" spans="2:11" x14ac:dyDescent="0.2">
      <c r="B192" s="10"/>
      <c r="C192" s="428"/>
      <c r="D192" s="428"/>
      <c r="E192" s="428"/>
      <c r="F192" s="5"/>
      <c r="G192" s="5"/>
      <c r="H192" s="5"/>
      <c r="I192" s="5"/>
      <c r="J192" s="12"/>
      <c r="K192" s="3"/>
    </row>
    <row r="193" spans="2:11" ht="15" thickBot="1" x14ac:dyDescent="0.25">
      <c r="B193" s="10"/>
      <c r="C193" s="17"/>
      <c r="D193" s="17"/>
      <c r="E193" s="17"/>
      <c r="F193" s="17"/>
      <c r="G193" s="17"/>
      <c r="H193" s="17"/>
      <c r="I193" s="17"/>
      <c r="J193" s="12"/>
      <c r="K193" s="3"/>
    </row>
    <row r="194" spans="2:11" ht="15" x14ac:dyDescent="0.25">
      <c r="B194" s="10"/>
      <c r="C194" s="61">
        <v>2.8</v>
      </c>
      <c r="D194" s="39" t="s">
        <v>102</v>
      </c>
      <c r="E194" s="5"/>
      <c r="F194" s="132">
        <v>0</v>
      </c>
      <c r="G194" s="133" t="s">
        <v>217</v>
      </c>
      <c r="H194" s="117" t="str">
        <f>IF(G194="Select","0",IF(G194="1-Not Satisfactory",F194*1,IF(G194="2-Needs Improvement",F194*2,IF(G194="3-Satisfactory",F194*3,IF(G194="4-Commendable",F194*4,IF(G194="5-Outstanding",F194*5,0))))))</f>
        <v>0</v>
      </c>
      <c r="I194" s="5"/>
      <c r="J194" s="12"/>
      <c r="K194" s="3"/>
    </row>
    <row r="195" spans="2:11" ht="31.5" customHeight="1" x14ac:dyDescent="0.2">
      <c r="B195" s="10"/>
      <c r="C195" s="5"/>
      <c r="D195" s="450" t="s">
        <v>103</v>
      </c>
      <c r="E195" s="450"/>
      <c r="F195" s="140"/>
      <c r="G195" s="140"/>
      <c r="H195" s="140"/>
      <c r="I195" s="5"/>
      <c r="J195" s="12"/>
      <c r="K195" s="3"/>
    </row>
    <row r="196" spans="2:11" x14ac:dyDescent="0.2">
      <c r="B196" s="10"/>
      <c r="C196" s="5"/>
      <c r="D196" s="23" t="s">
        <v>13</v>
      </c>
      <c r="E196" s="5"/>
      <c r="F196" s="5"/>
      <c r="G196" s="5"/>
      <c r="H196" s="5"/>
      <c r="I196" s="5"/>
      <c r="J196" s="12"/>
      <c r="K196" s="3"/>
    </row>
    <row r="197" spans="2:11" x14ac:dyDescent="0.2">
      <c r="B197" s="10"/>
      <c r="C197" s="428" t="s">
        <v>351</v>
      </c>
      <c r="D197" s="428"/>
      <c r="E197" s="428"/>
      <c r="F197" s="5"/>
      <c r="G197" s="5"/>
      <c r="H197" s="5"/>
      <c r="I197" s="5"/>
      <c r="J197" s="12"/>
      <c r="K197" s="3"/>
    </row>
    <row r="198" spans="2:11" x14ac:dyDescent="0.2">
      <c r="B198" s="10"/>
      <c r="C198" s="428"/>
      <c r="D198" s="428"/>
      <c r="E198" s="428"/>
      <c r="F198" s="5"/>
      <c r="G198" s="5"/>
      <c r="H198" s="5"/>
      <c r="I198" s="5"/>
      <c r="J198" s="12"/>
      <c r="K198" s="3"/>
    </row>
    <row r="199" spans="2:11" ht="15.75" thickBot="1" x14ac:dyDescent="0.3">
      <c r="B199" s="10"/>
      <c r="C199" s="63"/>
      <c r="D199" s="64"/>
      <c r="E199" s="17"/>
      <c r="F199" s="17"/>
      <c r="G199" s="17"/>
      <c r="H199" s="17"/>
      <c r="I199" s="17"/>
      <c r="J199" s="12"/>
    </row>
    <row r="200" spans="2:11" ht="20.25" x14ac:dyDescent="0.3">
      <c r="B200" s="10"/>
      <c r="C200" s="5"/>
      <c r="D200" s="5"/>
      <c r="E200" s="65" t="s">
        <v>270</v>
      </c>
      <c r="F200" s="118" t="str">
        <f>IF(F201=0,"0",IF(F201&lt;&gt;100,CONCATENATE(F201," - ","Check Weights to = 100"),F201))</f>
        <v>0</v>
      </c>
      <c r="G200" s="121"/>
      <c r="H200" s="118" t="str">
        <f>IF(F200&lt;&gt;100,"Check Weights to = 100",(SUM(H164:H199)+H138+H114))</f>
        <v>Check Weights to = 100</v>
      </c>
      <c r="I200" s="5"/>
      <c r="J200" s="12"/>
    </row>
    <row r="201" spans="2:11" x14ac:dyDescent="0.2">
      <c r="B201" s="10"/>
      <c r="C201" s="5"/>
      <c r="D201" s="5"/>
      <c r="E201" s="5"/>
      <c r="F201" s="112">
        <f>SUM(F164:F199)+F138+F114</f>
        <v>0</v>
      </c>
      <c r="G201" s="5"/>
      <c r="H201" s="119" t="s">
        <v>14</v>
      </c>
      <c r="I201" s="5"/>
      <c r="J201" s="12"/>
    </row>
    <row r="202" spans="2:11" ht="20.25" x14ac:dyDescent="0.3">
      <c r="B202" s="10"/>
      <c r="C202" s="5"/>
      <c r="D202" s="5"/>
      <c r="E202" s="5"/>
      <c r="F202" s="5"/>
      <c r="G202" s="113" t="s">
        <v>265</v>
      </c>
      <c r="H202" s="120" t="str">
        <f>IF(F200&lt;&gt;100,"Check Weights to = 100",(H200/100))</f>
        <v>Check Weights to = 100</v>
      </c>
      <c r="I202" s="5"/>
      <c r="J202" s="12"/>
    </row>
    <row r="203" spans="2:11" x14ac:dyDescent="0.2">
      <c r="B203" s="10"/>
      <c r="C203" s="5" t="s">
        <v>15</v>
      </c>
      <c r="D203" s="5"/>
      <c r="E203" s="5"/>
      <c r="F203" s="5"/>
      <c r="G203" s="5"/>
      <c r="H203" s="5"/>
      <c r="I203" s="5"/>
      <c r="J203" s="12"/>
    </row>
    <row r="204" spans="2:11" x14ac:dyDescent="0.2">
      <c r="B204" s="10"/>
      <c r="C204" s="5"/>
      <c r="D204" s="5"/>
      <c r="E204" s="5"/>
      <c r="F204" s="5"/>
      <c r="G204" s="5"/>
      <c r="H204" s="5"/>
      <c r="I204" s="5"/>
      <c r="J204" s="12"/>
    </row>
    <row r="205" spans="2:11" x14ac:dyDescent="0.2">
      <c r="B205" s="10"/>
      <c r="C205" s="5"/>
      <c r="D205" s="5"/>
      <c r="E205" s="5"/>
      <c r="F205" s="5"/>
      <c r="G205" s="5"/>
      <c r="H205" s="5"/>
      <c r="I205" s="5"/>
      <c r="J205" s="12"/>
    </row>
    <row r="206" spans="2:11" ht="15" x14ac:dyDescent="0.25">
      <c r="B206" s="10"/>
      <c r="C206" s="47" t="s">
        <v>63</v>
      </c>
      <c r="D206" s="5"/>
      <c r="E206" s="5"/>
      <c r="F206" s="5"/>
      <c r="G206" s="5"/>
      <c r="H206" s="5"/>
      <c r="I206" s="5"/>
      <c r="J206" s="12"/>
    </row>
    <row r="207" spans="2:11" ht="18" x14ac:dyDescent="0.25">
      <c r="B207" s="10"/>
      <c r="C207" s="53"/>
      <c r="D207" s="56" t="s">
        <v>64</v>
      </c>
      <c r="E207" s="54"/>
      <c r="F207" s="55"/>
      <c r="G207" s="233" t="s">
        <v>9</v>
      </c>
      <c r="H207" s="54"/>
      <c r="I207" s="55"/>
      <c r="J207" s="12"/>
    </row>
    <row r="208" spans="2:11" ht="15" x14ac:dyDescent="0.25">
      <c r="B208" s="10"/>
      <c r="C208" s="57" t="s">
        <v>65</v>
      </c>
      <c r="D208" s="58" t="s">
        <v>63</v>
      </c>
      <c r="E208" s="30"/>
      <c r="F208" s="48"/>
      <c r="G208" s="30"/>
      <c r="H208" s="30"/>
      <c r="I208" s="48"/>
      <c r="J208" s="12"/>
    </row>
    <row r="209" spans="2:10" ht="45" customHeight="1" x14ac:dyDescent="0.2">
      <c r="B209" s="10"/>
      <c r="C209" s="49"/>
      <c r="D209" s="450" t="s">
        <v>67</v>
      </c>
      <c r="E209" s="450"/>
      <c r="F209" s="50"/>
      <c r="G209" s="134" t="s">
        <v>217</v>
      </c>
      <c r="H209" s="125"/>
      <c r="I209" s="50"/>
      <c r="J209" s="12"/>
    </row>
    <row r="210" spans="2:10" x14ac:dyDescent="0.2">
      <c r="B210" s="10"/>
      <c r="C210" s="49"/>
      <c r="D210" s="23" t="s">
        <v>66</v>
      </c>
      <c r="E210" s="5"/>
      <c r="F210" s="50"/>
      <c r="G210" s="59"/>
      <c r="H210" s="125"/>
      <c r="I210" s="50"/>
      <c r="J210" s="12"/>
    </row>
    <row r="211" spans="2:10" x14ac:dyDescent="0.2">
      <c r="B211" s="10"/>
      <c r="C211" s="49"/>
      <c r="D211" s="428" t="s">
        <v>351</v>
      </c>
      <c r="E211" s="428"/>
      <c r="F211" s="50"/>
      <c r="G211" s="49"/>
      <c r="H211" s="5"/>
      <c r="I211" s="50"/>
      <c r="J211" s="12"/>
    </row>
    <row r="212" spans="2:10" x14ac:dyDescent="0.2">
      <c r="B212" s="10"/>
      <c r="C212" s="51"/>
      <c r="D212" s="124"/>
      <c r="E212" s="28"/>
      <c r="F212" s="52"/>
      <c r="G212" s="28"/>
      <c r="H212" s="28"/>
      <c r="I212" s="52"/>
      <c r="J212" s="12"/>
    </row>
    <row r="213" spans="2:10" x14ac:dyDescent="0.2">
      <c r="B213" s="10"/>
      <c r="C213" s="5"/>
      <c r="D213" s="5"/>
      <c r="E213" s="5"/>
      <c r="F213" s="5"/>
      <c r="G213" s="5"/>
      <c r="H213" s="5"/>
      <c r="I213" s="5"/>
      <c r="J213" s="12"/>
    </row>
    <row r="214" spans="2:10" ht="15.75" thickBot="1" x14ac:dyDescent="0.3">
      <c r="B214" s="10"/>
      <c r="C214" s="16" t="s">
        <v>53</v>
      </c>
      <c r="D214" s="17"/>
      <c r="E214" s="17"/>
      <c r="F214" s="17"/>
      <c r="G214" s="17"/>
      <c r="H214" s="17"/>
      <c r="I214" s="17"/>
      <c r="J214" s="12"/>
    </row>
    <row r="215" spans="2:10" x14ac:dyDescent="0.2">
      <c r="B215" s="10"/>
      <c r="C215" s="42" t="s">
        <v>54</v>
      </c>
      <c r="D215" s="42"/>
      <c r="E215" s="42" t="s">
        <v>55</v>
      </c>
      <c r="F215" s="42"/>
      <c r="G215" s="40"/>
      <c r="H215" s="40"/>
      <c r="I215" s="40"/>
      <c r="J215" s="12"/>
    </row>
    <row r="216" spans="2:10" x14ac:dyDescent="0.2">
      <c r="B216" s="10"/>
      <c r="C216" s="43" t="s">
        <v>56</v>
      </c>
      <c r="D216" s="44"/>
      <c r="E216" s="45" t="s">
        <v>60</v>
      </c>
      <c r="F216" s="43"/>
      <c r="G216" s="21"/>
      <c r="H216" s="21"/>
      <c r="I216" s="21"/>
      <c r="J216" s="12"/>
    </row>
    <row r="217" spans="2:10" x14ac:dyDescent="0.2">
      <c r="B217" s="10"/>
      <c r="C217" s="43" t="s">
        <v>57</v>
      </c>
      <c r="D217" s="44"/>
      <c r="E217" s="45" t="s">
        <v>61</v>
      </c>
      <c r="F217" s="43"/>
      <c r="G217" s="21"/>
      <c r="H217" s="21"/>
      <c r="I217" s="21"/>
      <c r="J217" s="12"/>
    </row>
    <row r="218" spans="2:10" x14ac:dyDescent="0.2">
      <c r="B218" s="10"/>
      <c r="C218" s="43" t="s">
        <v>58</v>
      </c>
      <c r="D218" s="44"/>
      <c r="E218" s="45" t="s">
        <v>62</v>
      </c>
      <c r="F218" s="43"/>
      <c r="G218" s="21"/>
      <c r="H218" s="21"/>
      <c r="I218" s="21"/>
      <c r="J218" s="12"/>
    </row>
    <row r="219" spans="2:10" x14ac:dyDescent="0.2">
      <c r="B219" s="10"/>
      <c r="C219" s="46" t="s">
        <v>59</v>
      </c>
      <c r="D219" s="46"/>
      <c r="E219" s="46"/>
      <c r="F219" s="46"/>
      <c r="G219" s="41"/>
      <c r="H219" s="41"/>
      <c r="I219" s="41"/>
      <c r="J219" s="12"/>
    </row>
    <row r="220" spans="2:10" x14ac:dyDescent="0.2">
      <c r="B220" s="10"/>
      <c r="C220" s="5"/>
      <c r="D220" s="5"/>
      <c r="E220" s="5"/>
      <c r="F220" s="5"/>
      <c r="G220" s="5"/>
      <c r="H220" s="5"/>
      <c r="I220" s="5"/>
      <c r="J220" s="12"/>
    </row>
    <row r="221" spans="2:10" x14ac:dyDescent="0.2">
      <c r="B221" s="10"/>
      <c r="C221" s="5"/>
      <c r="D221" s="5"/>
      <c r="E221" s="5"/>
      <c r="F221" s="5"/>
      <c r="G221" s="5"/>
      <c r="H221" s="5"/>
      <c r="I221" s="5"/>
      <c r="J221" s="12"/>
    </row>
    <row r="222" spans="2:10" ht="15.75" thickBot="1" x14ac:dyDescent="0.3">
      <c r="B222" s="10"/>
      <c r="C222" s="24" t="s">
        <v>45</v>
      </c>
      <c r="D222" s="25"/>
      <c r="E222" s="25"/>
      <c r="F222" s="25"/>
      <c r="G222" s="25"/>
      <c r="H222" s="25"/>
      <c r="I222" s="26"/>
      <c r="J222" s="12"/>
    </row>
    <row r="223" spans="2:10" ht="15" thickTop="1" x14ac:dyDescent="0.2">
      <c r="B223" s="10"/>
      <c r="C223" s="5"/>
      <c r="D223" s="5"/>
      <c r="E223" s="5"/>
      <c r="F223" s="5"/>
      <c r="G223" s="5"/>
      <c r="H223" s="5"/>
      <c r="I223" s="5"/>
      <c r="J223" s="12"/>
    </row>
    <row r="224" spans="2:10" ht="15.75" thickBot="1" x14ac:dyDescent="0.3">
      <c r="B224" s="10"/>
      <c r="C224" s="16" t="s">
        <v>17</v>
      </c>
      <c r="D224" s="17"/>
      <c r="E224" s="17"/>
      <c r="F224" s="17"/>
      <c r="G224" s="17"/>
      <c r="H224" s="17"/>
      <c r="I224" s="17"/>
      <c r="J224" s="12"/>
    </row>
    <row r="225" spans="2:10" x14ac:dyDescent="0.2">
      <c r="B225" s="10"/>
      <c r="C225" s="135" t="s">
        <v>18</v>
      </c>
      <c r="D225" s="136" t="s">
        <v>19</v>
      </c>
      <c r="E225" s="136" t="s">
        <v>5</v>
      </c>
      <c r="F225" s="40"/>
      <c r="G225" s="40"/>
      <c r="H225" s="40"/>
      <c r="I225" s="40"/>
      <c r="J225" s="12"/>
    </row>
    <row r="226" spans="2:10" x14ac:dyDescent="0.2">
      <c r="B226" s="10"/>
      <c r="C226" s="20" t="s">
        <v>104</v>
      </c>
      <c r="D226" s="120" t="str">
        <f>H108</f>
        <v>Check Weights to = 100</v>
      </c>
      <c r="E226" s="32">
        <v>0.5</v>
      </c>
      <c r="F226" s="21"/>
      <c r="G226" s="21"/>
      <c r="H226" s="21"/>
      <c r="I226" s="21"/>
      <c r="J226" s="12"/>
    </row>
    <row r="227" spans="2:10" x14ac:dyDescent="0.2">
      <c r="B227" s="10"/>
      <c r="C227" s="20" t="s">
        <v>105</v>
      </c>
      <c r="D227" s="120" t="str">
        <f>H202</f>
        <v>Check Weights to = 100</v>
      </c>
      <c r="E227" s="32">
        <v>0.5</v>
      </c>
      <c r="F227" s="21"/>
      <c r="G227" s="21"/>
      <c r="H227" s="21"/>
      <c r="I227" s="21"/>
      <c r="J227" s="12"/>
    </row>
    <row r="228" spans="2:10" ht="15" thickBot="1" x14ac:dyDescent="0.25">
      <c r="B228" s="10"/>
      <c r="C228" s="33"/>
      <c r="D228" s="33"/>
      <c r="E228" s="33"/>
      <c r="F228" s="33"/>
      <c r="G228" s="33"/>
      <c r="H228" s="33"/>
      <c r="I228" s="33"/>
      <c r="J228" s="12"/>
    </row>
    <row r="229" spans="2:10" ht="15.75" thickBot="1" x14ac:dyDescent="0.3">
      <c r="B229" s="10"/>
      <c r="C229" s="34" t="s">
        <v>20</v>
      </c>
      <c r="D229" s="35"/>
      <c r="E229" s="36">
        <v>1</v>
      </c>
      <c r="F229" s="126"/>
      <c r="G229" s="127" t="str">
        <f>IF(G209=Aid!H6,(D226+D227)/2,IF(G209=Aid!H5,((D226+D227)/2)-0.5,IF(G209=Aid!H4,((D226+D227)/2)-1,IF(G209=Aid!H3,"Select Health&amp;Safety Score",ERROR))))</f>
        <v>Select Health&amp;Safety Score</v>
      </c>
      <c r="H229" s="35"/>
      <c r="I229" s="35"/>
      <c r="J229" s="12"/>
    </row>
    <row r="230" spans="2:10" x14ac:dyDescent="0.2">
      <c r="B230" s="10"/>
      <c r="C230" s="5"/>
      <c r="D230" s="5"/>
      <c r="E230" s="5"/>
      <c r="F230" s="5"/>
      <c r="G230" s="5"/>
      <c r="H230" s="5"/>
      <c r="I230" s="5"/>
      <c r="J230" s="12"/>
    </row>
    <row r="231" spans="2:10" x14ac:dyDescent="0.2">
      <c r="B231" s="10"/>
      <c r="C231" s="5"/>
      <c r="D231" s="5"/>
      <c r="E231" s="5"/>
      <c r="F231" s="5"/>
      <c r="G231" s="5"/>
      <c r="H231" s="5"/>
      <c r="I231" s="5"/>
      <c r="J231" s="12"/>
    </row>
    <row r="232" spans="2:10" ht="15.75" thickBot="1" x14ac:dyDescent="0.3">
      <c r="B232" s="10"/>
      <c r="C232" s="24" t="s">
        <v>46</v>
      </c>
      <c r="D232" s="25"/>
      <c r="E232" s="25"/>
      <c r="F232" s="25"/>
      <c r="G232" s="25"/>
      <c r="H232" s="25"/>
      <c r="I232" s="26"/>
      <c r="J232" s="12"/>
    </row>
    <row r="233" spans="2:10" ht="15.75" thickTop="1" thickBot="1" x14ac:dyDescent="0.25">
      <c r="B233" s="10"/>
      <c r="C233" s="144"/>
      <c r="D233" s="144"/>
      <c r="E233" s="144"/>
      <c r="F233" s="144"/>
      <c r="G233" s="144"/>
      <c r="H233" s="144"/>
      <c r="I233" s="144"/>
      <c r="J233" s="12"/>
    </row>
    <row r="234" spans="2:10" ht="15" x14ac:dyDescent="0.25">
      <c r="B234" s="10"/>
      <c r="C234" s="145" t="s">
        <v>272</v>
      </c>
      <c r="D234" s="146" t="s">
        <v>273</v>
      </c>
      <c r="E234" s="146" t="s">
        <v>274</v>
      </c>
      <c r="F234" s="146" t="s">
        <v>275</v>
      </c>
      <c r="G234" s="146" t="s">
        <v>276</v>
      </c>
      <c r="H234" s="147"/>
      <c r="I234" s="147"/>
      <c r="J234" s="12"/>
    </row>
    <row r="235" spans="2:10" x14ac:dyDescent="0.2">
      <c r="B235" s="10"/>
      <c r="C235" s="148" t="s">
        <v>277</v>
      </c>
      <c r="D235" s="149"/>
      <c r="E235" s="149"/>
      <c r="F235" s="150"/>
      <c r="G235" s="231"/>
      <c r="H235" s="144"/>
      <c r="I235" s="144"/>
      <c r="J235" s="12"/>
    </row>
    <row r="236" spans="2:10" x14ac:dyDescent="0.2">
      <c r="B236" s="10"/>
      <c r="C236" s="148" t="s">
        <v>278</v>
      </c>
      <c r="D236" s="149"/>
      <c r="E236" s="149"/>
      <c r="F236" s="137"/>
      <c r="G236" s="231"/>
      <c r="H236" s="144"/>
      <c r="I236" s="144"/>
      <c r="J236" s="12"/>
    </row>
    <row r="237" spans="2:10" x14ac:dyDescent="0.2">
      <c r="B237" s="10"/>
      <c r="C237" s="144"/>
      <c r="D237" s="144"/>
      <c r="E237" s="144"/>
      <c r="F237" s="144"/>
      <c r="G237" s="144"/>
      <c r="H237" s="144"/>
      <c r="I237" s="144"/>
      <c r="J237" s="12"/>
    </row>
    <row r="238" spans="2:10" hidden="1" x14ac:dyDescent="0.2">
      <c r="B238" s="10"/>
      <c r="C238" s="23" t="s">
        <v>21</v>
      </c>
      <c r="D238" s="5"/>
      <c r="E238" s="139"/>
      <c r="F238" s="5"/>
      <c r="G238" s="5"/>
      <c r="H238" s="5"/>
      <c r="I238" s="5"/>
      <c r="J238" s="12"/>
    </row>
    <row r="239" spans="2:10" hidden="1" x14ac:dyDescent="0.2">
      <c r="B239" s="10"/>
      <c r="C239" s="5"/>
      <c r="D239" s="5"/>
      <c r="E239" s="5"/>
      <c r="F239" s="5"/>
      <c r="G239" s="5"/>
      <c r="H239" s="5"/>
      <c r="I239" s="5"/>
      <c r="J239" s="12"/>
    </row>
    <row r="240" spans="2:10" ht="15" thickBot="1" x14ac:dyDescent="0.25">
      <c r="B240" s="37"/>
      <c r="C240" s="17"/>
      <c r="D240" s="17"/>
      <c r="E240" s="17"/>
      <c r="F240" s="17"/>
      <c r="G240" s="17"/>
      <c r="H240" s="17"/>
      <c r="I240" s="17"/>
      <c r="J240" s="38"/>
    </row>
    <row r="241" spans="3:9" x14ac:dyDescent="0.2">
      <c r="C241" s="2"/>
      <c r="I241" s="2"/>
    </row>
    <row r="242" spans="3:9" x14ac:dyDescent="0.2">
      <c r="C242" s="2"/>
      <c r="I242" s="2"/>
    </row>
    <row r="243" spans="3:9" x14ac:dyDescent="0.2">
      <c r="C243" s="2"/>
    </row>
    <row r="244" spans="3:9" x14ac:dyDescent="0.2">
      <c r="C244" s="2"/>
    </row>
    <row r="245" spans="3:9" x14ac:dyDescent="0.2">
      <c r="C245" s="2"/>
    </row>
    <row r="246" spans="3:9" x14ac:dyDescent="0.2">
      <c r="C246" s="2"/>
    </row>
    <row r="247" spans="3:9" x14ac:dyDescent="0.2">
      <c r="C247" s="2"/>
    </row>
    <row r="248" spans="3:9" x14ac:dyDescent="0.2">
      <c r="C248" s="2"/>
    </row>
    <row r="249" spans="3:9" x14ac:dyDescent="0.2">
      <c r="C249" s="2"/>
    </row>
    <row r="250" spans="3:9" x14ac:dyDescent="0.2">
      <c r="C250" s="2"/>
    </row>
    <row r="251" spans="3:9" x14ac:dyDescent="0.2">
      <c r="C251" s="2"/>
    </row>
  </sheetData>
  <sheetProtection algorithmName="SHA-512" hashValue="gOp5Ng/yGN2Hfz2uqsI0IMsgxEbSub8qgYFPSzPhf+8ern5w52kizOu/R0SpZ0x5LzJQWv5fY1cIuNRATGfGQQ==" saltValue="8Da7Ck/WdL/WhT3MJPWInw==" spinCount="100000" sheet="1" formatRows="0" selectLockedCells="1"/>
  <mergeCells count="77">
    <mergeCell ref="D211:E211"/>
    <mergeCell ref="D65:E65"/>
    <mergeCell ref="D71:E71"/>
    <mergeCell ref="D77:E77"/>
    <mergeCell ref="D83:E83"/>
    <mergeCell ref="D89:E89"/>
    <mergeCell ref="D95:E95"/>
    <mergeCell ref="D101:E101"/>
    <mergeCell ref="D115:E115"/>
    <mergeCell ref="D139:E139"/>
    <mergeCell ref="D165:E165"/>
    <mergeCell ref="D171:E171"/>
    <mergeCell ref="D177:E177"/>
    <mergeCell ref="D183:E183"/>
    <mergeCell ref="D189:E189"/>
    <mergeCell ref="D195:E195"/>
    <mergeCell ref="C173:E174"/>
    <mergeCell ref="C179:E180"/>
    <mergeCell ref="C185:E186"/>
    <mergeCell ref="C191:E192"/>
    <mergeCell ref="C197:E198"/>
    <mergeCell ref="D209:E209"/>
    <mergeCell ref="E50:H50"/>
    <mergeCell ref="E51:H51"/>
    <mergeCell ref="E55:H55"/>
    <mergeCell ref="E56:H56"/>
    <mergeCell ref="D120:E120"/>
    <mergeCell ref="D125:E125"/>
    <mergeCell ref="D126:E126"/>
    <mergeCell ref="D127:E127"/>
    <mergeCell ref="D121:E121"/>
    <mergeCell ref="D122:E122"/>
    <mergeCell ref="D123:E123"/>
    <mergeCell ref="D124:E124"/>
    <mergeCell ref="D153:E153"/>
    <mergeCell ref="D156:E156"/>
    <mergeCell ref="D147:E147"/>
    <mergeCell ref="D27:H27"/>
    <mergeCell ref="D28:H28"/>
    <mergeCell ref="D29:H29"/>
    <mergeCell ref="D31:H31"/>
    <mergeCell ref="D37:H37"/>
    <mergeCell ref="G38:H38"/>
    <mergeCell ref="E62:E63"/>
    <mergeCell ref="E112:E113"/>
    <mergeCell ref="E136:E137"/>
    <mergeCell ref="E162:E163"/>
    <mergeCell ref="D155:E155"/>
    <mergeCell ref="D40:H40"/>
    <mergeCell ref="D41:H41"/>
    <mergeCell ref="D42:H42"/>
    <mergeCell ref="D43:H43"/>
    <mergeCell ref="D144:E144"/>
    <mergeCell ref="D45:H45"/>
    <mergeCell ref="D148:E148"/>
    <mergeCell ref="D149:E149"/>
    <mergeCell ref="D150:E150"/>
    <mergeCell ref="D151:E151"/>
    <mergeCell ref="C67:E68"/>
    <mergeCell ref="C73:E74"/>
    <mergeCell ref="C79:E80"/>
    <mergeCell ref="C85:E86"/>
    <mergeCell ref="C91:E92"/>
    <mergeCell ref="C97:E98"/>
    <mergeCell ref="C103:E104"/>
    <mergeCell ref="C117:E118"/>
    <mergeCell ref="C141:E142"/>
    <mergeCell ref="C167:E168"/>
    <mergeCell ref="D128:E128"/>
    <mergeCell ref="D131:E131"/>
    <mergeCell ref="D132:E132"/>
    <mergeCell ref="D145:E145"/>
    <mergeCell ref="D146:E146"/>
    <mergeCell ref="D129:E129"/>
    <mergeCell ref="D130:E130"/>
    <mergeCell ref="D152:E152"/>
    <mergeCell ref="D154:E154"/>
  </mergeCells>
  <conditionalFormatting sqref="G64">
    <cfRule type="expression" dxfId="78" priority="165">
      <formula>AND($F64=0,$G64&lt;&gt;"Select")</formula>
    </cfRule>
    <cfRule type="expression" dxfId="77" priority="166">
      <formula>AND($F64&gt;0,$G64&lt;&gt;"Select")</formula>
    </cfRule>
    <cfRule type="expression" dxfId="76" priority="167">
      <formula>$F64&gt;0</formula>
    </cfRule>
  </conditionalFormatting>
  <conditionalFormatting sqref="F106">
    <cfRule type="cellIs" dxfId="75" priority="146" operator="notEqual">
      <formula>100</formula>
    </cfRule>
  </conditionalFormatting>
  <conditionalFormatting sqref="F133">
    <cfRule type="cellIs" dxfId="74" priority="145" operator="notEqual">
      <formula>100</formula>
    </cfRule>
  </conditionalFormatting>
  <conditionalFormatting sqref="D212">
    <cfRule type="cellIs" dxfId="73" priority="118" operator="notEqual">
      <formula>"Start here"</formula>
    </cfRule>
  </conditionalFormatting>
  <conditionalFormatting sqref="G164">
    <cfRule type="expression" dxfId="72" priority="115">
      <formula>AND($F164=0,$G164&lt;&gt;"Select")</formula>
    </cfRule>
    <cfRule type="expression" dxfId="71" priority="116">
      <formula>AND($F164&gt;0,$G164&lt;&gt;"Select")</formula>
    </cfRule>
    <cfRule type="expression" dxfId="70" priority="117">
      <formula>$F164&gt;0</formula>
    </cfRule>
  </conditionalFormatting>
  <conditionalFormatting sqref="F200">
    <cfRule type="cellIs" dxfId="69" priority="99" operator="notEqual">
      <formula>100</formula>
    </cfRule>
  </conditionalFormatting>
  <conditionalFormatting sqref="G70">
    <cfRule type="expression" dxfId="68" priority="96">
      <formula>AND($F70=0,$G70&lt;&gt;"Select")</formula>
    </cfRule>
    <cfRule type="expression" dxfId="67" priority="97">
      <formula>AND($F70&gt;0,$G70&lt;&gt;"Select")</formula>
    </cfRule>
    <cfRule type="expression" dxfId="66" priority="98">
      <formula>$F70&gt;0</formula>
    </cfRule>
  </conditionalFormatting>
  <conditionalFormatting sqref="G76">
    <cfRule type="expression" dxfId="65" priority="93">
      <formula>AND($F76=0,$G76&lt;&gt;"Select")</formula>
    </cfRule>
    <cfRule type="expression" dxfId="64" priority="94">
      <formula>AND($F76&gt;0,$G76&lt;&gt;"Select")</formula>
    </cfRule>
    <cfRule type="expression" dxfId="63" priority="95">
      <formula>$F76&gt;0</formula>
    </cfRule>
  </conditionalFormatting>
  <conditionalFormatting sqref="G82">
    <cfRule type="expression" dxfId="62" priority="90">
      <formula>AND($F82=0,$G82&lt;&gt;"Select")</formula>
    </cfRule>
    <cfRule type="expression" dxfId="61" priority="91">
      <formula>AND($F82&gt;0,$G82&lt;&gt;"Select")</formula>
    </cfRule>
    <cfRule type="expression" dxfId="60" priority="92">
      <formula>$F82&gt;0</formula>
    </cfRule>
  </conditionalFormatting>
  <conditionalFormatting sqref="G88">
    <cfRule type="expression" dxfId="59" priority="87">
      <formula>AND($F88=0,$G88&lt;&gt;"Select")</formula>
    </cfRule>
    <cfRule type="expression" dxfId="58" priority="88">
      <formula>AND($F88&gt;0,$G88&lt;&gt;"Select")</formula>
    </cfRule>
    <cfRule type="expression" dxfId="57" priority="89">
      <formula>$F88&gt;0</formula>
    </cfRule>
  </conditionalFormatting>
  <conditionalFormatting sqref="G94">
    <cfRule type="expression" dxfId="56" priority="84">
      <formula>AND($F94=0,$G94&lt;&gt;"Select")</formula>
    </cfRule>
    <cfRule type="expression" dxfId="55" priority="85">
      <formula>AND($F94&gt;0,$G94&lt;&gt;"Select")</formula>
    </cfRule>
    <cfRule type="expression" dxfId="54" priority="86">
      <formula>$F94&gt;0</formula>
    </cfRule>
  </conditionalFormatting>
  <conditionalFormatting sqref="G100">
    <cfRule type="expression" dxfId="53" priority="81">
      <formula>AND($F100=0,$G100&lt;&gt;"Select")</formula>
    </cfRule>
    <cfRule type="expression" dxfId="52" priority="82">
      <formula>AND($F100&gt;0,$G100&lt;&gt;"Select")</formula>
    </cfRule>
    <cfRule type="expression" dxfId="51" priority="83">
      <formula>$F100&gt;0</formula>
    </cfRule>
  </conditionalFormatting>
  <conditionalFormatting sqref="G170">
    <cfRule type="expression" dxfId="50" priority="64">
      <formula>AND($F170=0,$G170&lt;&gt;"Select")</formula>
    </cfRule>
    <cfRule type="expression" dxfId="49" priority="65">
      <formula>AND($F170&gt;0,$G170&lt;&gt;"Select")</formula>
    </cfRule>
    <cfRule type="expression" dxfId="48" priority="66">
      <formula>$F170&gt;0</formula>
    </cfRule>
  </conditionalFormatting>
  <conditionalFormatting sqref="G176">
    <cfRule type="expression" dxfId="47" priority="61">
      <formula>AND($F176=0,$G176&lt;&gt;"Select")</formula>
    </cfRule>
    <cfRule type="expression" dxfId="46" priority="62">
      <formula>AND($F176&gt;0,$G176&lt;&gt;"Select")</formula>
    </cfRule>
    <cfRule type="expression" dxfId="45" priority="63">
      <formula>$F176&gt;0</formula>
    </cfRule>
  </conditionalFormatting>
  <conditionalFormatting sqref="G182">
    <cfRule type="expression" dxfId="44" priority="58">
      <formula>AND($F182=0,$G182&lt;&gt;"Select")</formula>
    </cfRule>
    <cfRule type="expression" dxfId="43" priority="59">
      <formula>AND($F182&gt;0,$G182&lt;&gt;"Select")</formula>
    </cfRule>
    <cfRule type="expression" dxfId="42" priority="60">
      <formula>$F182&gt;0</formula>
    </cfRule>
  </conditionalFormatting>
  <conditionalFormatting sqref="G188">
    <cfRule type="expression" dxfId="41" priority="55">
      <formula>AND($F188=0,$G188&lt;&gt;"Select")</formula>
    </cfRule>
    <cfRule type="expression" dxfId="40" priority="56">
      <formula>AND($F188&gt;0,$G188&lt;&gt;"Select")</formula>
    </cfRule>
    <cfRule type="expression" dxfId="39" priority="57">
      <formula>$F188&gt;0</formula>
    </cfRule>
  </conditionalFormatting>
  <conditionalFormatting sqref="G194">
    <cfRule type="expression" dxfId="38" priority="52">
      <formula>AND($F194=0,$G194&lt;&gt;"Select")</formula>
    </cfRule>
    <cfRule type="expression" dxfId="37" priority="53">
      <formula>AND($F194&gt;0,$G194&lt;&gt;"Select")</formula>
    </cfRule>
    <cfRule type="expression" dxfId="36" priority="54">
      <formula>$F194&gt;0</formula>
    </cfRule>
  </conditionalFormatting>
  <conditionalFormatting sqref="D211">
    <cfRule type="cellIs" dxfId="35" priority="36" operator="notEqual">
      <formula>"Enter comments here"</formula>
    </cfRule>
  </conditionalFormatting>
  <conditionalFormatting sqref="F157">
    <cfRule type="cellIs" dxfId="34" priority="35" operator="notEqual">
      <formula>100</formula>
    </cfRule>
  </conditionalFormatting>
  <conditionalFormatting sqref="F145:F156">
    <cfRule type="expression" dxfId="33" priority="33">
      <formula>G145&gt;0</formula>
    </cfRule>
  </conditionalFormatting>
  <conditionalFormatting sqref="F145:F156">
    <cfRule type="cellIs" dxfId="32" priority="32" operator="greaterThan">
      <formula>0</formula>
    </cfRule>
  </conditionalFormatting>
  <conditionalFormatting sqref="F121:F132">
    <cfRule type="expression" dxfId="31" priority="31">
      <formula>G121&gt;0</formula>
    </cfRule>
  </conditionalFormatting>
  <conditionalFormatting sqref="F121:F132">
    <cfRule type="cellIs" dxfId="30" priority="30" operator="greaterThan">
      <formula>0</formula>
    </cfRule>
  </conditionalFormatting>
  <conditionalFormatting sqref="C67">
    <cfRule type="cellIs" dxfId="29" priority="29" operator="notEqual">
      <formula>"Enter comments here"</formula>
    </cfRule>
  </conditionalFormatting>
  <conditionalFormatting sqref="C73">
    <cfRule type="cellIs" dxfId="28" priority="14" operator="notEqual">
      <formula>"Enter comments here"</formula>
    </cfRule>
  </conditionalFormatting>
  <conditionalFormatting sqref="C79">
    <cfRule type="cellIs" dxfId="27" priority="13" operator="notEqual">
      <formula>"Enter comments here"</formula>
    </cfRule>
  </conditionalFormatting>
  <conditionalFormatting sqref="C85">
    <cfRule type="cellIs" dxfId="26" priority="12" operator="notEqual">
      <formula>"Enter comments here"</formula>
    </cfRule>
  </conditionalFormatting>
  <conditionalFormatting sqref="C91">
    <cfRule type="cellIs" dxfId="25" priority="11" operator="notEqual">
      <formula>"Enter comments here"</formula>
    </cfRule>
  </conditionalFormatting>
  <conditionalFormatting sqref="C97">
    <cfRule type="cellIs" dxfId="24" priority="10" operator="notEqual">
      <formula>"Enter comments here"</formula>
    </cfRule>
  </conditionalFormatting>
  <conditionalFormatting sqref="C103">
    <cfRule type="cellIs" dxfId="23" priority="9" operator="notEqual">
      <formula>"Enter comments here"</formula>
    </cfRule>
  </conditionalFormatting>
  <conditionalFormatting sqref="C117">
    <cfRule type="cellIs" dxfId="22" priority="8" operator="notEqual">
      <formula>"Enter comments here"</formula>
    </cfRule>
  </conditionalFormatting>
  <conditionalFormatting sqref="C141">
    <cfRule type="cellIs" dxfId="21" priority="7" operator="notEqual">
      <formula>"Enter comments here"</formula>
    </cfRule>
  </conditionalFormatting>
  <conditionalFormatting sqref="C167">
    <cfRule type="cellIs" dxfId="20" priority="6" operator="notEqual">
      <formula>"Enter comments here"</formula>
    </cfRule>
  </conditionalFormatting>
  <conditionalFormatting sqref="C173">
    <cfRule type="cellIs" dxfId="19" priority="5" operator="notEqual">
      <formula>"Enter comments here"</formula>
    </cfRule>
  </conditionalFormatting>
  <conditionalFormatting sqref="C179">
    <cfRule type="cellIs" dxfId="18" priority="4" operator="notEqual">
      <formula>"Enter comments here"</formula>
    </cfRule>
  </conditionalFormatting>
  <conditionalFormatting sqref="C185">
    <cfRule type="cellIs" dxfId="17" priority="3" operator="notEqual">
      <formula>"Enter comments here"</formula>
    </cfRule>
  </conditionalFormatting>
  <conditionalFormatting sqref="C191">
    <cfRule type="cellIs" dxfId="16" priority="2" operator="notEqual">
      <formula>"Enter comments here"</formula>
    </cfRule>
  </conditionalFormatting>
  <conditionalFormatting sqref="C197">
    <cfRule type="cellIs" dxfId="15" priority="1" operator="notEqual">
      <formula>"Enter comments here"</formula>
    </cfRule>
  </conditionalFormatting>
  <dataValidations xWindow="902" yWindow="521" count="7">
    <dataValidation type="list" allowBlank="1" showInputMessage="1" showErrorMessage="1" error="Select" prompt="Select" sqref="D14" xr:uid="{7A8131A1-81D4-46C1-9F2B-FA7984700EFE}">
      <formula1>Engineering</formula1>
    </dataValidation>
    <dataValidation type="list" allowBlank="1" showInputMessage="1" showErrorMessage="1" error="Select" prompt="Select" sqref="D15" xr:uid="{E2D51702-AF7B-4379-95A1-A2AD91342900}">
      <formula1>INDIRECT($D$14)</formula1>
    </dataValidation>
    <dataValidation type="whole" allowBlank="1" showInputMessage="1" showErrorMessage="1" error="Whole numbers only betwen 0-100" prompt="Whole numbers only betwen 0-100" sqref="F64 F188 F70 F76 F82 F88 F94 F114 F121:F132 F194 F138 F164 F100 F170 F176 F182 F145:F156" xr:uid="{C7780CA1-7349-44E0-B24A-EB18E0212EFC}">
      <formula1>0</formula1>
      <formula2>100</formula2>
    </dataValidation>
    <dataValidation type="date" operator="greaterThan" allowBlank="1" showInputMessage="1" showErrorMessage="1" error="Date" prompt="Date" sqref="E44 G44 E238 G235:G236" xr:uid="{2B055543-B398-4500-B08A-11A93A7A1EA9}">
      <formula1>36526</formula1>
    </dataValidation>
    <dataValidation allowBlank="1" showInputMessage="1" prompt="Adjust row height to show full text" sqref="D211:E211" xr:uid="{5450A2DE-081C-466F-8047-0B9523D58D61}"/>
    <dataValidation allowBlank="1" sqref="G121:G132 G145:G156" xr:uid="{2B5A6213-F866-439B-8C89-F298DAD7BA9B}"/>
    <dataValidation allowBlank="1" showInputMessage="1" prompt="Adjust the heights of the 2 rows to show full text" sqref="C67 C191 C73 C79 C85 C91 C97 C103 C117 C141 C167 C173 C179 C185 C197" xr:uid="{4375EE2E-0D99-484A-8963-7A3D0A2B9405}"/>
  </dataValidations>
  <pageMargins left="0.23622047244094491" right="0.23622047244094491" top="0.74803149606299213" bottom="0.74803149606299213" header="0.31496062992125984" footer="0.31496062992125984"/>
  <pageSetup paperSize="17" scale="62" fitToHeight="3" orientation="portrait" r:id="rId1"/>
  <ignoredErrors>
    <ignoredError sqref="C208" numberStoredAsText="1"/>
  </ignoredErrors>
  <drawing r:id="rId2"/>
  <extLst>
    <ext xmlns:x14="http://schemas.microsoft.com/office/spreadsheetml/2009/9/main" uri="{CCE6A557-97BC-4b89-ADB6-D9C93CAAB3DF}">
      <x14:dataValidations xmlns:xm="http://schemas.microsoft.com/office/excel/2006/main" xWindow="902" yWindow="521" count="6">
        <x14:dataValidation type="list" allowBlank="1" showInputMessage="1" showErrorMessage="1" error="Select" prompt="Select" xr:uid="{4AC381D7-D513-438B-89D9-E70D5BC7409C}">
          <x14:formula1>
            <xm:f>Aid!$A$3:$A$6</xm:f>
          </x14:formula1>
          <xm:sqref>D12</xm:sqref>
        </x14:dataValidation>
        <x14:dataValidation type="list" allowBlank="1" showInputMessage="1" showErrorMessage="1" error="Select" prompt="Select" xr:uid="{F688FAFF-375E-4999-82FF-35C796DC3FEF}">
          <x14:formula1>
            <xm:f>Aid!$E$3:$E$9</xm:f>
          </x14:formula1>
          <xm:sqref>D21</xm:sqref>
        </x14:dataValidation>
        <x14:dataValidation type="list" allowBlank="1" showInputMessage="1" showErrorMessage="1" error="Select" prompt="Select" xr:uid="{26B55A74-8CBD-424E-94CF-457A89003008}">
          <x14:formula1>
            <xm:f>Aid!$F$3:$F$9</xm:f>
          </x14:formula1>
          <xm:sqref>D30</xm:sqref>
        </x14:dataValidation>
        <x14:dataValidation type="list" allowBlank="1" showInputMessage="1" showErrorMessage="1" error="Select" prompt="Select" xr:uid="{132FCAD8-99D5-482E-8888-0C859A83AEC1}">
          <x14:formula1>
            <xm:f>Aid!$I$3:$I$5</xm:f>
          </x14:formula1>
          <xm:sqref>D36</xm:sqref>
        </x14:dataValidation>
        <x14:dataValidation type="list" allowBlank="1" showInputMessage="1" showErrorMessage="1" error="Select" prompt="Select" xr:uid="{D3527861-919A-4C9D-9B66-EB764EEC1587}">
          <x14:formula1>
            <xm:f>Aid!$G$3:$G$8</xm:f>
          </x14:formula1>
          <xm:sqref>G64 G188 G70 G76 G82 G88 G94 G194 G182 G164 G100 G170 G176</xm:sqref>
        </x14:dataValidation>
        <x14:dataValidation type="list" allowBlank="1" showInputMessage="1" showErrorMessage="1" error="Select" prompt="Select" xr:uid="{B5A94118-35A2-49DC-B6C7-DC9D0488DB87}">
          <x14:formula1>
            <xm:f>Aid!$H$3:$H$6</xm:f>
          </x14:formula1>
          <xm:sqref>G209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14211-1FF6-4777-981C-2430341E4B8B}">
  <dimension ref="A1:L183"/>
  <sheetViews>
    <sheetView showRowColHeaders="0" zoomScale="90" zoomScaleNormal="90" workbookViewId="0">
      <pane xSplit="1" ySplit="4" topLeftCell="B5" activePane="bottomRight" state="frozen"/>
      <selection pane="topRight" activeCell="B1" sqref="B1"/>
      <selection pane="bottomLeft" activeCell="A5" sqref="A5"/>
      <selection pane="bottomRight" activeCell="B6" sqref="B6"/>
    </sheetView>
  </sheetViews>
  <sheetFormatPr defaultRowHeight="15" x14ac:dyDescent="0.25"/>
  <cols>
    <col min="1" max="1" width="8.140625" style="153" customWidth="1"/>
    <col min="2" max="2" width="23.5703125" style="153" customWidth="1"/>
    <col min="3" max="5" width="22.7109375" style="153" customWidth="1"/>
    <col min="6" max="6" width="26.85546875" style="153" customWidth="1"/>
    <col min="7" max="7" width="21.5703125" style="153" customWidth="1"/>
    <col min="8" max="8" width="16.85546875" style="153" customWidth="1"/>
    <col min="9" max="9" width="23.7109375" style="153" hidden="1" customWidth="1"/>
    <col min="10" max="12" width="9.140625" style="153" hidden="1" customWidth="1"/>
    <col min="13" max="13" width="9.140625" style="153" customWidth="1"/>
    <col min="14" max="16384" width="9.140625" style="153"/>
  </cols>
  <sheetData>
    <row r="1" spans="1:12" ht="18.75" thickBot="1" x14ac:dyDescent="0.3">
      <c r="A1" s="437" t="s">
        <v>279</v>
      </c>
      <c r="B1" s="438"/>
      <c r="C1" s="438"/>
      <c r="D1" s="438"/>
      <c r="E1" s="438"/>
      <c r="F1" s="438"/>
      <c r="G1" s="152"/>
      <c r="H1" s="152"/>
    </row>
    <row r="2" spans="1:12" x14ac:dyDescent="0.25">
      <c r="A2" s="154"/>
      <c r="B2" s="442" t="s">
        <v>280</v>
      </c>
      <c r="C2" s="443"/>
      <c r="D2" s="443"/>
      <c r="E2" s="443"/>
      <c r="F2" s="155" t="s">
        <v>5</v>
      </c>
      <c r="G2" s="155" t="s">
        <v>19</v>
      </c>
      <c r="H2" s="155" t="s">
        <v>9</v>
      </c>
    </row>
    <row r="3" spans="1:12" ht="15.75" thickBot="1" x14ac:dyDescent="0.3">
      <c r="A3" s="156"/>
      <c r="B3" s="444"/>
      <c r="C3" s="444"/>
      <c r="D3" s="444"/>
      <c r="E3" s="444"/>
      <c r="F3" s="157" t="s">
        <v>6</v>
      </c>
      <c r="G3" s="157" t="s">
        <v>8</v>
      </c>
      <c r="H3" s="157" t="s">
        <v>281</v>
      </c>
      <c r="I3" s="171"/>
    </row>
    <row r="4" spans="1:12" ht="28.5" customHeight="1" x14ac:dyDescent="0.25">
      <c r="A4" s="158"/>
      <c r="B4" s="439" t="s">
        <v>333</v>
      </c>
      <c r="C4" s="440"/>
      <c r="D4" s="440"/>
      <c r="E4" s="440"/>
      <c r="F4" s="441" t="s">
        <v>342</v>
      </c>
      <c r="G4" s="441"/>
      <c r="H4" s="441"/>
      <c r="I4" s="184"/>
    </row>
    <row r="5" spans="1:12" x14ac:dyDescent="0.25">
      <c r="A5" s="159" t="s">
        <v>282</v>
      </c>
      <c r="B5" s="160" t="s">
        <v>283</v>
      </c>
      <c r="C5" s="161"/>
      <c r="D5" s="161"/>
      <c r="E5" s="161"/>
      <c r="F5" s="159"/>
      <c r="G5" s="159"/>
      <c r="H5" s="162"/>
    </row>
    <row r="6" spans="1:12" ht="19.5" customHeight="1" thickBot="1" x14ac:dyDescent="0.3">
      <c r="A6" s="159"/>
      <c r="B6" s="186" t="s">
        <v>217</v>
      </c>
      <c r="C6" s="191"/>
      <c r="D6" s="191"/>
      <c r="E6" s="191"/>
      <c r="F6" s="159"/>
      <c r="H6" s="163"/>
    </row>
    <row r="7" spans="1:12" x14ac:dyDescent="0.25">
      <c r="A7" s="159"/>
      <c r="B7" s="445" t="s">
        <v>284</v>
      </c>
      <c r="C7" s="445"/>
      <c r="D7" s="445"/>
      <c r="E7" s="445"/>
      <c r="F7" s="161"/>
      <c r="G7" s="161"/>
    </row>
    <row r="8" spans="1:12" ht="50.25" customHeight="1" thickBot="1" x14ac:dyDescent="0.3">
      <c r="A8" s="159"/>
      <c r="B8" s="446"/>
      <c r="C8" s="446"/>
      <c r="D8" s="446"/>
      <c r="E8" s="446"/>
      <c r="F8" s="179"/>
      <c r="G8" s="164"/>
      <c r="K8" s="185" t="s">
        <v>217</v>
      </c>
    </row>
    <row r="9" spans="1:12" x14ac:dyDescent="0.25">
      <c r="A9" s="159"/>
      <c r="B9" s="452" t="s">
        <v>285</v>
      </c>
      <c r="C9" s="452"/>
      <c r="D9" s="452"/>
      <c r="E9" s="452"/>
      <c r="F9" s="192" t="str">
        <f t="shared" ref="F9:F12" si="0">IF($G9="Select","0",IF($G$13&gt;0,ROUND(100/$G$13,2),"0.00"))</f>
        <v>0</v>
      </c>
      <c r="G9" s="151" t="s">
        <v>217</v>
      </c>
      <c r="H9" s="165" t="str">
        <f>IF(G9="Select","0",IF(G9="1-Not Satisfactory",F9*1,IF(G9="2-Needs Improvement",F9*2,IF(G9="3-Satisfactory",F9*3,IF(G9="4-Commendable",F9*4,IF(G9="5-Outstanding",F9*5,0))))))</f>
        <v>0</v>
      </c>
      <c r="I9" s="227">
        <f>IF(B6="Select",0,B6)</f>
        <v>0</v>
      </c>
      <c r="J9" s="230" t="str">
        <f>G14</f>
        <v>0.00</v>
      </c>
      <c r="K9" s="185" t="s">
        <v>88</v>
      </c>
      <c r="L9" s="153">
        <f>COUNTIF($I$9:$I$33,"ATMS")</f>
        <v>0</v>
      </c>
    </row>
    <row r="10" spans="1:12" x14ac:dyDescent="0.25">
      <c r="A10" s="159"/>
      <c r="B10" s="451" t="s">
        <v>286</v>
      </c>
      <c r="C10" s="451"/>
      <c r="D10" s="451"/>
      <c r="E10" s="451"/>
      <c r="F10" s="192" t="str">
        <f t="shared" si="0"/>
        <v>0</v>
      </c>
      <c r="G10" s="142" t="s">
        <v>217</v>
      </c>
      <c r="H10" s="166" t="str">
        <f t="shared" ref="H10:H12" si="1">IF(G10="Select","0",IF(G10="1-Not Satisfactory",F10*1,IF(G10="2-Needs Improvement",F10*2,IF(G10="3-Satisfactory",F10*3,IF(G10="4-Commendable",F10*4,IF(G10="5-Outstanding",F10*5,0))))))</f>
        <v>0</v>
      </c>
      <c r="I10" s="227">
        <f>IF(B18="Select",0,B18)</f>
        <v>0</v>
      </c>
      <c r="J10" s="230" t="str">
        <f>G26</f>
        <v>0.00</v>
      </c>
      <c r="K10" s="98" t="s">
        <v>331</v>
      </c>
      <c r="L10" s="153">
        <f>COUNTIF($I$9:$I$33,"Bridge")</f>
        <v>0</v>
      </c>
    </row>
    <row r="11" spans="1:12" x14ac:dyDescent="0.25">
      <c r="A11" s="159"/>
      <c r="B11" s="451" t="s">
        <v>287</v>
      </c>
      <c r="C11" s="451"/>
      <c r="D11" s="451"/>
      <c r="E11" s="451"/>
      <c r="F11" s="192" t="str">
        <f t="shared" si="0"/>
        <v>0</v>
      </c>
      <c r="G11" s="142" t="s">
        <v>217</v>
      </c>
      <c r="H11" s="166" t="str">
        <f t="shared" si="1"/>
        <v>0</v>
      </c>
      <c r="I11" s="227">
        <f>IF(B30="Select",0,B30)</f>
        <v>0</v>
      </c>
      <c r="J11" s="230" t="str">
        <f>G38</f>
        <v>0.00</v>
      </c>
      <c r="K11" s="98" t="s">
        <v>86</v>
      </c>
      <c r="L11" s="153">
        <f>COUNTIF($I$9:$I$33,"Drainage &amp; Hydrology")</f>
        <v>0</v>
      </c>
    </row>
    <row r="12" spans="1:12" ht="15.75" thickBot="1" x14ac:dyDescent="0.3">
      <c r="A12" s="159"/>
      <c r="B12" s="451" t="s">
        <v>288</v>
      </c>
      <c r="C12" s="451"/>
      <c r="D12" s="451"/>
      <c r="E12" s="451"/>
      <c r="F12" s="192" t="str">
        <f t="shared" si="0"/>
        <v>0</v>
      </c>
      <c r="G12" s="142" t="s">
        <v>217</v>
      </c>
      <c r="H12" s="167" t="str">
        <f t="shared" si="1"/>
        <v>0</v>
      </c>
      <c r="I12" s="227">
        <f>IF(B42="Select",0,B42)</f>
        <v>0</v>
      </c>
      <c r="J12" s="230" t="str">
        <f>G50</f>
        <v>0.00</v>
      </c>
      <c r="K12" s="98" t="s">
        <v>332</v>
      </c>
      <c r="L12" s="153">
        <f>COUNTIF($I$9:$I$33,"Electrical")</f>
        <v>0</v>
      </c>
    </row>
    <row r="13" spans="1:12" ht="15.75" thickBot="1" x14ac:dyDescent="0.3">
      <c r="A13" s="162"/>
      <c r="C13" s="168"/>
      <c r="E13" s="189" t="s">
        <v>289</v>
      </c>
      <c r="F13" s="169">
        <f>SUM(F9:F12)</f>
        <v>0</v>
      </c>
      <c r="G13" s="183">
        <f>COUNTIF(G9:G12,"1-Not Satisfactory")+COUNTIF(G9:G12,"2-Needs Improvement")+COUNTIF(G9:G12,"3-Satisfactory")+COUNTIF(G9:G12,"4-Commendable")+COUNTIF(G9:G12,"5-Outstanding")</f>
        <v>0</v>
      </c>
      <c r="H13" s="169">
        <f>SUM(H9:H12)</f>
        <v>0</v>
      </c>
      <c r="I13" s="227">
        <f>IF(B54="Select",0,B54)</f>
        <v>0</v>
      </c>
      <c r="J13" s="230" t="str">
        <f>G62</f>
        <v>0.00</v>
      </c>
      <c r="K13" s="98" t="s">
        <v>336</v>
      </c>
      <c r="L13" s="153">
        <f>COUNTIF($I$9:$I$33,"Environmental")</f>
        <v>0</v>
      </c>
    </row>
    <row r="14" spans="1:12" ht="15.75" thickBot="1" x14ac:dyDescent="0.3">
      <c r="A14" s="170"/>
      <c r="B14" s="171"/>
      <c r="C14" s="168"/>
      <c r="D14" s="172"/>
      <c r="E14" s="190" t="s">
        <v>290</v>
      </c>
      <c r="F14" s="173"/>
      <c r="G14" s="174" t="str">
        <f>IF(H13&gt;0,ROUND(H13/F13,2),"0.00")</f>
        <v>0.00</v>
      </c>
      <c r="H14" s="175"/>
      <c r="I14" s="227">
        <f>IF(B66="Select",0,B66)</f>
        <v>0</v>
      </c>
      <c r="J14" s="230" t="str">
        <f>G74</f>
        <v>0.00</v>
      </c>
      <c r="K14" s="98" t="s">
        <v>337</v>
      </c>
      <c r="L14" s="153">
        <f>COUNTIF($I$9:$I$33,"Foundations")</f>
        <v>0</v>
      </c>
    </row>
    <row r="15" spans="1:12" x14ac:dyDescent="0.25">
      <c r="A15" s="176"/>
      <c r="B15" s="176"/>
      <c r="C15" s="176"/>
      <c r="D15" s="176"/>
      <c r="E15" s="176"/>
      <c r="F15" s="180"/>
      <c r="G15" s="181"/>
      <c r="H15" s="182"/>
      <c r="I15" s="227">
        <f>IF(B78="Select",0,B78)</f>
        <v>0</v>
      </c>
      <c r="J15" s="230" t="str">
        <f>G86</f>
        <v>0.00</v>
      </c>
      <c r="K15" s="98" t="s">
        <v>338</v>
      </c>
      <c r="L15" s="153">
        <f>COUNTIF($I$9:$I$33,"Highway")</f>
        <v>0</v>
      </c>
    </row>
    <row r="16" spans="1:12" x14ac:dyDescent="0.25">
      <c r="A16" s="176"/>
      <c r="B16" s="176"/>
      <c r="C16" s="176"/>
      <c r="D16" s="176"/>
      <c r="E16" s="176"/>
      <c r="F16" s="176"/>
      <c r="G16" s="176"/>
      <c r="H16" s="176"/>
      <c r="I16" s="227">
        <f>IF(B90="Select",0,B90)</f>
        <v>0</v>
      </c>
      <c r="J16" s="230" t="str">
        <f>G98</f>
        <v>0.00</v>
      </c>
      <c r="K16" s="98" t="s">
        <v>339</v>
      </c>
      <c r="L16" s="153">
        <f>COUNTIF($I$9:$I$33,"Pavement")</f>
        <v>0</v>
      </c>
    </row>
    <row r="17" spans="1:12" x14ac:dyDescent="0.25">
      <c r="A17" s="159" t="s">
        <v>291</v>
      </c>
      <c r="B17" s="160" t="s">
        <v>283</v>
      </c>
      <c r="C17" s="161"/>
      <c r="D17" s="161"/>
      <c r="E17" s="161"/>
      <c r="F17" s="159"/>
      <c r="G17" s="159"/>
      <c r="H17" s="162"/>
      <c r="I17" s="227">
        <f>IF(B102="Select",0,B102)</f>
        <v>0</v>
      </c>
      <c r="J17" s="230" t="str">
        <f>G110</f>
        <v>0.00</v>
      </c>
      <c r="K17" s="98" t="s">
        <v>89</v>
      </c>
      <c r="L17" s="153">
        <f>COUNTIF($I$9:$I$33,"Property")</f>
        <v>0</v>
      </c>
    </row>
    <row r="18" spans="1:12" ht="19.5" customHeight="1" thickBot="1" x14ac:dyDescent="0.3">
      <c r="A18" s="159"/>
      <c r="B18" s="186" t="s">
        <v>217</v>
      </c>
      <c r="C18" s="191"/>
      <c r="D18" s="191"/>
      <c r="E18" s="191"/>
      <c r="F18" s="159"/>
      <c r="H18" s="163"/>
      <c r="I18" s="227">
        <f>IF(B114="Select",0,B114)</f>
        <v>0</v>
      </c>
      <c r="J18" s="230" t="str">
        <f>G122</f>
        <v>0.00</v>
      </c>
      <c r="K18" s="98" t="s">
        <v>348</v>
      </c>
      <c r="L18" s="153">
        <f>COUNTIF($I$9:$I$33,"Rockfall")</f>
        <v>0</v>
      </c>
    </row>
    <row r="19" spans="1:12" x14ac:dyDescent="0.25">
      <c r="A19" s="159"/>
      <c r="B19" s="445" t="s">
        <v>284</v>
      </c>
      <c r="C19" s="445"/>
      <c r="D19" s="445"/>
      <c r="E19" s="445"/>
      <c r="F19" s="161"/>
      <c r="G19" s="161"/>
      <c r="I19" s="227">
        <f>IF(B126="Select",0,B126)</f>
        <v>0</v>
      </c>
      <c r="J19" s="230" t="str">
        <f>G134</f>
        <v>0.00</v>
      </c>
      <c r="K19" s="98" t="s">
        <v>340</v>
      </c>
      <c r="L19" s="153">
        <f>COUNTIF($I$9:$I$33,"Surveying")</f>
        <v>0</v>
      </c>
    </row>
    <row r="20" spans="1:12" ht="50.25" customHeight="1" thickBot="1" x14ac:dyDescent="0.3">
      <c r="A20" s="159"/>
      <c r="B20" s="446"/>
      <c r="C20" s="446"/>
      <c r="D20" s="446"/>
      <c r="E20" s="446"/>
      <c r="F20" s="164"/>
      <c r="G20" s="164"/>
      <c r="I20" s="227">
        <f>IF(B138="Select",0,B138)</f>
        <v>0</v>
      </c>
      <c r="J20" s="230" t="str">
        <f>G146</f>
        <v>0.00</v>
      </c>
      <c r="K20" s="98" t="s">
        <v>87</v>
      </c>
      <c r="L20" s="153">
        <f>COUNTIF($I$9:$I$33,"Traffic")</f>
        <v>0</v>
      </c>
    </row>
    <row r="21" spans="1:12" x14ac:dyDescent="0.25">
      <c r="A21" s="159"/>
      <c r="B21" s="452" t="s">
        <v>285</v>
      </c>
      <c r="C21" s="452"/>
      <c r="D21" s="452"/>
      <c r="E21" s="452"/>
      <c r="F21" s="192" t="str">
        <f t="shared" ref="F21:F24" si="2">IF($G21="Select","0",IF($G$25&gt;0,ROUND(100/$G$25,2),"0.00"))</f>
        <v>0</v>
      </c>
      <c r="G21" s="151" t="s">
        <v>217</v>
      </c>
      <c r="H21" s="165" t="str">
        <f>IF(G21="Select","0",IF(G21="1-Not Satisfactory",F21*1,IF(G21="2-Needs Improvement",F21*2,IF(G21="3-Satisfactory",F21*3,IF(G21="4-Commendable",F21*4,IF(G21="5-Outstanding",F21*5,0))))))</f>
        <v>0</v>
      </c>
      <c r="I21" s="227">
        <f>IF(B150="Select",0,B150)</f>
        <v>0</v>
      </c>
      <c r="J21" s="230" t="str">
        <f>G158</f>
        <v>0.00</v>
      </c>
    </row>
    <row r="22" spans="1:12" x14ac:dyDescent="0.25">
      <c r="A22" s="159"/>
      <c r="B22" s="451" t="s">
        <v>286</v>
      </c>
      <c r="C22" s="451"/>
      <c r="D22" s="451"/>
      <c r="E22" s="451"/>
      <c r="F22" s="192" t="str">
        <f t="shared" si="2"/>
        <v>0</v>
      </c>
      <c r="G22" s="142" t="s">
        <v>217</v>
      </c>
      <c r="H22" s="166" t="str">
        <f t="shared" ref="H22:H24" si="3">IF(G22="Select","0",IF(G22="1-Not Satisfactory",F22*1,IF(G22="2-Needs Improvement",F22*2,IF(G22="3-Satisfactory",F22*3,IF(G22="4-Commendable",F22*4,IF(G22="5-Outstanding",F22*5,0))))))</f>
        <v>0</v>
      </c>
      <c r="I22" s="227">
        <f>IF(B162="Select",0,B162)</f>
        <v>0</v>
      </c>
      <c r="J22" s="230" t="str">
        <f>G170</f>
        <v>0.00</v>
      </c>
    </row>
    <row r="23" spans="1:12" x14ac:dyDescent="0.25">
      <c r="A23" s="159"/>
      <c r="B23" s="451" t="s">
        <v>287</v>
      </c>
      <c r="C23" s="451"/>
      <c r="D23" s="451"/>
      <c r="E23" s="451"/>
      <c r="F23" s="192" t="str">
        <f t="shared" si="2"/>
        <v>0</v>
      </c>
      <c r="G23" s="142" t="s">
        <v>217</v>
      </c>
      <c r="H23" s="166" t="str">
        <f t="shared" si="3"/>
        <v>0</v>
      </c>
      <c r="I23" s="227">
        <f>IF(B174="Select",0,B174)</f>
        <v>0</v>
      </c>
      <c r="J23" s="230" t="str">
        <f>G182</f>
        <v>0.00</v>
      </c>
    </row>
    <row r="24" spans="1:12" ht="15.75" thickBot="1" x14ac:dyDescent="0.3">
      <c r="A24" s="159"/>
      <c r="B24" s="451" t="s">
        <v>288</v>
      </c>
      <c r="C24" s="451"/>
      <c r="D24" s="451"/>
      <c r="E24" s="451"/>
      <c r="F24" s="192" t="str">
        <f t="shared" si="2"/>
        <v>0</v>
      </c>
      <c r="G24" s="142" t="s">
        <v>217</v>
      </c>
      <c r="H24" s="167" t="str">
        <f t="shared" si="3"/>
        <v>0</v>
      </c>
      <c r="I24" s="228">
        <f>IF(B366="Select",0,B366)</f>
        <v>0</v>
      </c>
      <c r="J24" s="224"/>
    </row>
    <row r="25" spans="1:12" ht="15.75" thickBot="1" x14ac:dyDescent="0.3">
      <c r="A25" s="162"/>
      <c r="C25" s="168"/>
      <c r="E25" s="189" t="s">
        <v>289</v>
      </c>
      <c r="F25" s="169">
        <f>SUM(F21:F24)</f>
        <v>0</v>
      </c>
      <c r="G25" s="183">
        <f>COUNTIF(G21:G24,"1-Not Satisfactory")+COUNTIF(G21:G24,"2-Needs Improvement")+COUNTIF(G21:G24,"3-Satisfactory")+COUNTIF(G21:G24,"4-Commendable")+COUNTIF(G21:G24,"5-Outstanding")</f>
        <v>0</v>
      </c>
      <c r="H25" s="169">
        <f>SUM(H21:H24)</f>
        <v>0</v>
      </c>
      <c r="I25" s="228">
        <f>IF(B390="Select",0,B390)</f>
        <v>0</v>
      </c>
      <c r="J25" s="224"/>
    </row>
    <row r="26" spans="1:12" ht="15.75" thickBot="1" x14ac:dyDescent="0.3">
      <c r="A26" s="170"/>
      <c r="B26" s="171"/>
      <c r="C26" s="168"/>
      <c r="D26" s="172"/>
      <c r="E26" s="190" t="s">
        <v>290</v>
      </c>
      <c r="F26" s="173"/>
      <c r="G26" s="174" t="str">
        <f>IF(H25&gt;0,ROUND(H25/F25,2),"0.00")</f>
        <v>0.00</v>
      </c>
      <c r="H26" s="175"/>
      <c r="I26" s="228">
        <f>IF(B414="Select",0,B414)</f>
        <v>0</v>
      </c>
      <c r="J26" s="224"/>
    </row>
    <row r="27" spans="1:12" x14ac:dyDescent="0.25">
      <c r="A27" s="170"/>
      <c r="B27" s="171"/>
      <c r="C27" s="168"/>
      <c r="D27" s="168"/>
      <c r="E27" s="177"/>
      <c r="G27" s="178"/>
      <c r="I27" s="228">
        <f>IF(B438="Select",0,B438)</f>
        <v>0</v>
      </c>
      <c r="J27" s="224"/>
    </row>
    <row r="28" spans="1:12" x14ac:dyDescent="0.25">
      <c r="A28" s="170"/>
      <c r="B28" s="171"/>
      <c r="C28" s="168"/>
      <c r="D28" s="168"/>
      <c r="E28" s="177"/>
      <c r="G28" s="178"/>
      <c r="I28" s="228">
        <f>IF(B462="Select",0,B462)</f>
        <v>0</v>
      </c>
      <c r="J28" s="224"/>
    </row>
    <row r="29" spans="1:12" x14ac:dyDescent="0.25">
      <c r="A29" s="159" t="s">
        <v>292</v>
      </c>
      <c r="B29" s="160" t="s">
        <v>283</v>
      </c>
      <c r="C29" s="161"/>
      <c r="D29" s="161"/>
      <c r="E29" s="161"/>
      <c r="F29" s="159"/>
      <c r="G29" s="159"/>
      <c r="H29" s="162"/>
      <c r="I29" s="228">
        <f>IF(B486="Select",0,B486)</f>
        <v>0</v>
      </c>
      <c r="J29" s="224"/>
    </row>
    <row r="30" spans="1:12" ht="19.5" customHeight="1" thickBot="1" x14ac:dyDescent="0.3">
      <c r="A30" s="159"/>
      <c r="B30" s="186" t="s">
        <v>217</v>
      </c>
      <c r="C30" s="191"/>
      <c r="D30" s="191"/>
      <c r="E30" s="191"/>
      <c r="F30" s="159"/>
      <c r="H30" s="163"/>
      <c r="I30" s="228">
        <f>IF(B510="Select",0,B510)</f>
        <v>0</v>
      </c>
      <c r="J30" s="224"/>
    </row>
    <row r="31" spans="1:12" x14ac:dyDescent="0.25">
      <c r="A31" s="159"/>
      <c r="B31" s="445" t="s">
        <v>284</v>
      </c>
      <c r="C31" s="445"/>
      <c r="D31" s="445"/>
      <c r="E31" s="445"/>
      <c r="F31" s="161"/>
      <c r="G31" s="161"/>
      <c r="I31" s="228">
        <f>IF(B534="Select",0,B534)</f>
        <v>0</v>
      </c>
      <c r="J31" s="224"/>
    </row>
    <row r="32" spans="1:12" ht="50.25" customHeight="1" thickBot="1" x14ac:dyDescent="0.3">
      <c r="A32" s="159"/>
      <c r="B32" s="446"/>
      <c r="C32" s="446"/>
      <c r="D32" s="446"/>
      <c r="E32" s="446"/>
      <c r="F32" s="164"/>
      <c r="G32" s="164"/>
      <c r="I32" s="228">
        <f>IF(B558="Select",0,B558)</f>
        <v>0</v>
      </c>
      <c r="J32" s="224"/>
    </row>
    <row r="33" spans="1:10" x14ac:dyDescent="0.25">
      <c r="A33" s="159"/>
      <c r="B33" s="452" t="s">
        <v>285</v>
      </c>
      <c r="C33" s="452"/>
      <c r="D33" s="452"/>
      <c r="E33" s="452"/>
      <c r="F33" s="192" t="str">
        <f t="shared" ref="F33:F36" si="4">IF($G33="Select","0",IF($G$37&gt;0,ROUND(100/$G$37,2),"0.00"))</f>
        <v>0</v>
      </c>
      <c r="G33" s="151" t="s">
        <v>217</v>
      </c>
      <c r="H33" s="165" t="str">
        <f>IF(G33="Select","0",IF(G33="1-Not Satisfactory",F33*1,IF(G33="2-Needs Improvement",F33*2,IF(G33="3-Satisfactory",F33*3,IF(G33="4-Commendable",F33*4,IF(G33="5-Outstanding",F33*5,0))))))</f>
        <v>0</v>
      </c>
      <c r="I33" s="228">
        <f>IF(B582="Select",0,B582)</f>
        <v>0</v>
      </c>
      <c r="J33" s="224"/>
    </row>
    <row r="34" spans="1:10" x14ac:dyDescent="0.25">
      <c r="A34" s="159"/>
      <c r="B34" s="451" t="s">
        <v>286</v>
      </c>
      <c r="C34" s="451"/>
      <c r="D34" s="451"/>
      <c r="E34" s="451"/>
      <c r="F34" s="192" t="str">
        <f t="shared" si="4"/>
        <v>0</v>
      </c>
      <c r="G34" s="142" t="s">
        <v>217</v>
      </c>
      <c r="H34" s="166" t="str">
        <f t="shared" ref="H34:H36" si="5">IF(G34="Select","0",IF(G34="1-Not Satisfactory",F34*1,IF(G34="2-Needs Improvement",F34*2,IF(G34="3-Satisfactory",F34*3,IF(G34="4-Commendable",F34*4,IF(G34="5-Outstanding",F34*5,0))))))</f>
        <v>0</v>
      </c>
    </row>
    <row r="35" spans="1:10" x14ac:dyDescent="0.25">
      <c r="A35" s="159"/>
      <c r="B35" s="451" t="s">
        <v>287</v>
      </c>
      <c r="C35" s="451"/>
      <c r="D35" s="451"/>
      <c r="E35" s="451"/>
      <c r="F35" s="192" t="str">
        <f t="shared" si="4"/>
        <v>0</v>
      </c>
      <c r="G35" s="142" t="s">
        <v>217</v>
      </c>
      <c r="H35" s="166" t="str">
        <f t="shared" si="5"/>
        <v>0</v>
      </c>
    </row>
    <row r="36" spans="1:10" ht="15.75" thickBot="1" x14ac:dyDescent="0.3">
      <c r="A36" s="159"/>
      <c r="B36" s="451" t="s">
        <v>288</v>
      </c>
      <c r="C36" s="451"/>
      <c r="D36" s="451"/>
      <c r="E36" s="451"/>
      <c r="F36" s="192" t="str">
        <f t="shared" si="4"/>
        <v>0</v>
      </c>
      <c r="G36" s="142" t="s">
        <v>217</v>
      </c>
      <c r="H36" s="167" t="str">
        <f t="shared" si="5"/>
        <v>0</v>
      </c>
    </row>
    <row r="37" spans="1:10" ht="15.75" thickBot="1" x14ac:dyDescent="0.3">
      <c r="A37" s="162"/>
      <c r="C37" s="168"/>
      <c r="E37" s="189" t="s">
        <v>289</v>
      </c>
      <c r="F37" s="169">
        <f>SUM(F33:F36)</f>
        <v>0</v>
      </c>
      <c r="G37" s="183">
        <f>COUNTIF(G33:G36,"1-Not Satisfactory")+COUNTIF(G33:G36,"2-Needs Improvement")+COUNTIF(G33:G36,"3-Satisfactory")+COUNTIF(G33:G36,"4-Commendable")+COUNTIF(G33:G36,"5-Outstanding")</f>
        <v>0</v>
      </c>
      <c r="H37" s="169">
        <f>SUM(H33:H36)</f>
        <v>0</v>
      </c>
    </row>
    <row r="38" spans="1:10" ht="15.75" thickBot="1" x14ac:dyDescent="0.3">
      <c r="A38" s="170"/>
      <c r="B38" s="171"/>
      <c r="C38" s="168"/>
      <c r="D38" s="172"/>
      <c r="E38" s="190" t="s">
        <v>290</v>
      </c>
      <c r="F38" s="173"/>
      <c r="G38" s="174" t="str">
        <f>IF(H37&gt;0,ROUND(H37/F37,2),"0.00")</f>
        <v>0.00</v>
      </c>
      <c r="H38" s="175"/>
    </row>
    <row r="39" spans="1:10" x14ac:dyDescent="0.25">
      <c r="A39" s="170"/>
      <c r="B39" s="171"/>
      <c r="C39" s="168"/>
      <c r="D39" s="168"/>
      <c r="E39" s="177"/>
      <c r="G39" s="178"/>
    </row>
    <row r="40" spans="1:10" x14ac:dyDescent="0.25">
      <c r="A40" s="170"/>
      <c r="B40" s="171"/>
      <c r="C40" s="168"/>
      <c r="D40" s="168"/>
      <c r="E40" s="177"/>
      <c r="G40" s="178"/>
    </row>
    <row r="41" spans="1:10" x14ac:dyDescent="0.25">
      <c r="A41" s="159" t="s">
        <v>293</v>
      </c>
      <c r="B41" s="160" t="s">
        <v>283</v>
      </c>
      <c r="C41" s="161"/>
      <c r="D41" s="161"/>
      <c r="E41" s="161"/>
      <c r="F41" s="159"/>
      <c r="G41" s="159"/>
      <c r="H41" s="162"/>
    </row>
    <row r="42" spans="1:10" ht="19.5" customHeight="1" thickBot="1" x14ac:dyDescent="0.3">
      <c r="A42" s="159"/>
      <c r="B42" s="186" t="s">
        <v>217</v>
      </c>
      <c r="C42" s="191"/>
      <c r="D42" s="191"/>
      <c r="E42" s="191"/>
      <c r="F42" s="159"/>
      <c r="H42" s="163"/>
    </row>
    <row r="43" spans="1:10" x14ac:dyDescent="0.25">
      <c r="A43" s="159"/>
      <c r="B43" s="445" t="s">
        <v>284</v>
      </c>
      <c r="C43" s="445"/>
      <c r="D43" s="445"/>
      <c r="E43" s="445"/>
      <c r="F43" s="161"/>
      <c r="G43" s="161"/>
    </row>
    <row r="44" spans="1:10" ht="50.25" customHeight="1" thickBot="1" x14ac:dyDescent="0.3">
      <c r="A44" s="159"/>
      <c r="B44" s="446"/>
      <c r="C44" s="446"/>
      <c r="D44" s="446"/>
      <c r="E44" s="446"/>
      <c r="F44" s="164"/>
      <c r="G44" s="164"/>
    </row>
    <row r="45" spans="1:10" x14ac:dyDescent="0.25">
      <c r="A45" s="159"/>
      <c r="B45" s="452" t="s">
        <v>285</v>
      </c>
      <c r="C45" s="452"/>
      <c r="D45" s="452"/>
      <c r="E45" s="452"/>
      <c r="F45" s="192" t="str">
        <f>IF($G45="Select","0",IF($G$49&gt;0,ROUND(100/$G$49,2),"0.00"))</f>
        <v>0</v>
      </c>
      <c r="G45" s="151" t="s">
        <v>217</v>
      </c>
      <c r="H45" s="165" t="str">
        <f>IF(G45="Select","0",IF(G45="1-Not Satisfactory",F45*1,IF(G45="2-Needs Improvement",F45*2,IF(G45="3-Satisfactory",F45*3,IF(G45="4-Commendable",F45*4,IF(G45="5-Outstanding",F45*5,0))))))</f>
        <v>0</v>
      </c>
    </row>
    <row r="46" spans="1:10" x14ac:dyDescent="0.25">
      <c r="A46" s="159"/>
      <c r="B46" s="451" t="s">
        <v>286</v>
      </c>
      <c r="C46" s="451"/>
      <c r="D46" s="451"/>
      <c r="E46" s="451"/>
      <c r="F46" s="192" t="str">
        <f t="shared" ref="F46:F48" si="6">IF($G46="Select","0",IF($G$13&gt;0,ROUND(100/$G$13,2),"0.00"))</f>
        <v>0</v>
      </c>
      <c r="G46" s="142" t="s">
        <v>217</v>
      </c>
      <c r="H46" s="166" t="str">
        <f t="shared" ref="H46:H48" si="7">IF(G46="Select","0",IF(G46="1-Not Satisfactory",F46*1,IF(G46="2-Needs Improvement",F46*2,IF(G46="3-Satisfactory",F46*3,IF(G46="4-Commendable",F46*4,IF(G46="5-Outstanding",F46*5,0))))))</f>
        <v>0</v>
      </c>
    </row>
    <row r="47" spans="1:10" x14ac:dyDescent="0.25">
      <c r="A47" s="159"/>
      <c r="B47" s="451" t="s">
        <v>287</v>
      </c>
      <c r="C47" s="451"/>
      <c r="D47" s="451"/>
      <c r="E47" s="451"/>
      <c r="F47" s="192" t="str">
        <f t="shared" si="6"/>
        <v>0</v>
      </c>
      <c r="G47" s="142" t="s">
        <v>217</v>
      </c>
      <c r="H47" s="166" t="str">
        <f t="shared" si="7"/>
        <v>0</v>
      </c>
    </row>
    <row r="48" spans="1:10" ht="15.75" thickBot="1" x14ac:dyDescent="0.3">
      <c r="A48" s="159"/>
      <c r="B48" s="451" t="s">
        <v>288</v>
      </c>
      <c r="C48" s="451"/>
      <c r="D48" s="451"/>
      <c r="E48" s="451"/>
      <c r="F48" s="192" t="str">
        <f t="shared" si="6"/>
        <v>0</v>
      </c>
      <c r="G48" s="142" t="s">
        <v>217</v>
      </c>
      <c r="H48" s="167" t="str">
        <f t="shared" si="7"/>
        <v>0</v>
      </c>
    </row>
    <row r="49" spans="1:8" ht="15.75" thickBot="1" x14ac:dyDescent="0.3">
      <c r="A49" s="162"/>
      <c r="C49" s="168"/>
      <c r="E49" s="189" t="s">
        <v>289</v>
      </c>
      <c r="F49" s="169">
        <f>SUM(F45:F48)</f>
        <v>0</v>
      </c>
      <c r="G49" s="183">
        <f>COUNTIF(G45:G48,"1-Not Satisfactory")+COUNTIF(G45:G48,"2-Needs Improvement")+COUNTIF(G45:G48,"3-Satisfactory")+COUNTIF(G45:G48,"4-Commendable")+COUNTIF(G45:G48,"5-Outstanding")</f>
        <v>0</v>
      </c>
      <c r="H49" s="169">
        <f>SUM(H45:H48)</f>
        <v>0</v>
      </c>
    </row>
    <row r="50" spans="1:8" ht="15.75" thickBot="1" x14ac:dyDescent="0.3">
      <c r="A50" s="170"/>
      <c r="B50" s="171"/>
      <c r="C50" s="168"/>
      <c r="D50" s="172"/>
      <c r="E50" s="190" t="s">
        <v>290</v>
      </c>
      <c r="F50" s="173"/>
      <c r="G50" s="174" t="str">
        <f>IF(H49&gt;0,ROUND(H49/F49,2),"0.00")</f>
        <v>0.00</v>
      </c>
      <c r="H50" s="175"/>
    </row>
    <row r="51" spans="1:8" x14ac:dyDescent="0.25">
      <c r="A51" s="170"/>
      <c r="B51" s="171"/>
      <c r="C51" s="168"/>
      <c r="D51" s="168"/>
      <c r="E51" s="177"/>
      <c r="G51" s="178"/>
    </row>
    <row r="52" spans="1:8" x14ac:dyDescent="0.25">
      <c r="A52" s="170"/>
      <c r="B52" s="171"/>
      <c r="C52" s="168"/>
      <c r="D52" s="168"/>
      <c r="E52" s="177"/>
      <c r="G52" s="178"/>
    </row>
    <row r="53" spans="1:8" x14ac:dyDescent="0.25">
      <c r="A53" s="159" t="s">
        <v>294</v>
      </c>
      <c r="B53" s="160" t="s">
        <v>283</v>
      </c>
      <c r="C53" s="161"/>
      <c r="D53" s="161"/>
      <c r="E53" s="161"/>
      <c r="F53" s="159"/>
      <c r="G53" s="159"/>
      <c r="H53" s="162"/>
    </row>
    <row r="54" spans="1:8" ht="19.5" customHeight="1" thickBot="1" x14ac:dyDescent="0.3">
      <c r="A54" s="159"/>
      <c r="B54" s="186" t="s">
        <v>217</v>
      </c>
      <c r="C54" s="191"/>
      <c r="D54" s="191"/>
      <c r="E54" s="191"/>
      <c r="F54" s="159"/>
      <c r="H54" s="163"/>
    </row>
    <row r="55" spans="1:8" x14ac:dyDescent="0.25">
      <c r="A55" s="159"/>
      <c r="B55" s="445" t="s">
        <v>284</v>
      </c>
      <c r="C55" s="445"/>
      <c r="D55" s="445"/>
      <c r="E55" s="445"/>
      <c r="F55" s="161"/>
      <c r="G55" s="161"/>
    </row>
    <row r="56" spans="1:8" ht="50.25" customHeight="1" thickBot="1" x14ac:dyDescent="0.3">
      <c r="A56" s="159"/>
      <c r="B56" s="446"/>
      <c r="C56" s="446"/>
      <c r="D56" s="446"/>
      <c r="E56" s="446"/>
      <c r="F56" s="164"/>
      <c r="G56" s="164"/>
    </row>
    <row r="57" spans="1:8" x14ac:dyDescent="0.25">
      <c r="A57" s="159"/>
      <c r="B57" s="452" t="s">
        <v>285</v>
      </c>
      <c r="C57" s="452"/>
      <c r="D57" s="452"/>
      <c r="E57" s="452"/>
      <c r="F57" s="192" t="str">
        <f>IF($G57="Select","0",IF($G$61&gt;0,ROUND(100/$G$61,2),"0.00"))</f>
        <v>0</v>
      </c>
      <c r="G57" s="151" t="s">
        <v>217</v>
      </c>
      <c r="H57" s="165" t="str">
        <f>IF(G57="Select","0",IF(G57="1-Not Satisfactory",F57*1,IF(G57="2-Needs Improvement",F57*2,IF(G57="3-Satisfactory",F57*3,IF(G57="4-Commendable",F57*4,IF(G57="5-Outstanding",F57*5,0))))))</f>
        <v>0</v>
      </c>
    </row>
    <row r="58" spans="1:8" x14ac:dyDescent="0.25">
      <c r="A58" s="159"/>
      <c r="B58" s="451" t="s">
        <v>286</v>
      </c>
      <c r="C58" s="451"/>
      <c r="D58" s="451"/>
      <c r="E58" s="451"/>
      <c r="F58" s="192" t="str">
        <f t="shared" ref="F58:F60" si="8">IF($G58="Select","0",IF($G$61&gt;0,ROUND(100/$G$61,2),"0.00"))</f>
        <v>0</v>
      </c>
      <c r="G58" s="142" t="s">
        <v>217</v>
      </c>
      <c r="H58" s="166" t="str">
        <f t="shared" ref="H58:H60" si="9">IF(G58="Select","0",IF(G58="1-Not Satisfactory",F58*1,IF(G58="2-Needs Improvement",F58*2,IF(G58="3-Satisfactory",F58*3,IF(G58="4-Commendable",F58*4,IF(G58="5-Outstanding",F58*5,0))))))</f>
        <v>0</v>
      </c>
    </row>
    <row r="59" spans="1:8" x14ac:dyDescent="0.25">
      <c r="A59" s="159"/>
      <c r="B59" s="451" t="s">
        <v>287</v>
      </c>
      <c r="C59" s="451"/>
      <c r="D59" s="451"/>
      <c r="E59" s="451"/>
      <c r="F59" s="192" t="str">
        <f t="shared" si="8"/>
        <v>0</v>
      </c>
      <c r="G59" s="142" t="s">
        <v>217</v>
      </c>
      <c r="H59" s="166" t="str">
        <f t="shared" si="9"/>
        <v>0</v>
      </c>
    </row>
    <row r="60" spans="1:8" ht="15.75" thickBot="1" x14ac:dyDescent="0.3">
      <c r="A60" s="159"/>
      <c r="B60" s="451" t="s">
        <v>288</v>
      </c>
      <c r="C60" s="451"/>
      <c r="D60" s="451"/>
      <c r="E60" s="451"/>
      <c r="F60" s="192" t="str">
        <f t="shared" si="8"/>
        <v>0</v>
      </c>
      <c r="G60" s="142" t="s">
        <v>217</v>
      </c>
      <c r="H60" s="167" t="str">
        <f t="shared" si="9"/>
        <v>0</v>
      </c>
    </row>
    <row r="61" spans="1:8" ht="15.75" thickBot="1" x14ac:dyDescent="0.3">
      <c r="A61" s="162"/>
      <c r="C61" s="168"/>
      <c r="E61" s="189" t="s">
        <v>289</v>
      </c>
      <c r="F61" s="169">
        <f>SUM(F57:F60)</f>
        <v>0</v>
      </c>
      <c r="G61" s="183">
        <f>COUNTIF(G57:G60,"1-Not Satisfactory")+COUNTIF(G57:G60,"2-Needs Improvement")+COUNTIF(G57:G60,"3-Satisfactory")+COUNTIF(G57:G60,"4-Commendable")+COUNTIF(G57:G60,"5-Outstanding")</f>
        <v>0</v>
      </c>
      <c r="H61" s="169">
        <f>SUM(H57:H60)</f>
        <v>0</v>
      </c>
    </row>
    <row r="62" spans="1:8" ht="15.75" thickBot="1" x14ac:dyDescent="0.3">
      <c r="A62" s="170"/>
      <c r="B62" s="171"/>
      <c r="C62" s="168"/>
      <c r="D62" s="172"/>
      <c r="E62" s="190" t="s">
        <v>290</v>
      </c>
      <c r="F62" s="173"/>
      <c r="G62" s="174" t="str">
        <f>IF(H61&gt;0,ROUND(H61/F61,2),"0.00")</f>
        <v>0.00</v>
      </c>
      <c r="H62" s="175"/>
    </row>
    <row r="63" spans="1:8" x14ac:dyDescent="0.25">
      <c r="A63" s="170"/>
      <c r="B63" s="171"/>
      <c r="C63" s="168"/>
      <c r="D63" s="168"/>
      <c r="E63" s="177"/>
      <c r="G63" s="178"/>
    </row>
    <row r="64" spans="1:8" x14ac:dyDescent="0.25">
      <c r="A64" s="170"/>
      <c r="B64" s="171"/>
      <c r="C64" s="168"/>
      <c r="D64" s="168"/>
      <c r="E64" s="177"/>
      <c r="G64" s="178"/>
    </row>
    <row r="65" spans="1:8" x14ac:dyDescent="0.25">
      <c r="A65" s="159" t="s">
        <v>295</v>
      </c>
      <c r="B65" s="160" t="s">
        <v>283</v>
      </c>
      <c r="C65" s="161"/>
      <c r="D65" s="161"/>
      <c r="E65" s="161"/>
      <c r="F65" s="159"/>
      <c r="G65" s="159"/>
      <c r="H65" s="162"/>
    </row>
    <row r="66" spans="1:8" ht="19.5" customHeight="1" thickBot="1" x14ac:dyDescent="0.3">
      <c r="A66" s="159"/>
      <c r="B66" s="186" t="s">
        <v>217</v>
      </c>
      <c r="C66" s="191"/>
      <c r="D66" s="191"/>
      <c r="E66" s="191"/>
      <c r="F66" s="159"/>
      <c r="H66" s="163"/>
    </row>
    <row r="67" spans="1:8" x14ac:dyDescent="0.25">
      <c r="A67" s="159"/>
      <c r="B67" s="445" t="s">
        <v>284</v>
      </c>
      <c r="C67" s="445"/>
      <c r="D67" s="445"/>
      <c r="E67" s="445"/>
      <c r="F67" s="161"/>
      <c r="G67" s="161"/>
    </row>
    <row r="68" spans="1:8" ht="50.25" customHeight="1" thickBot="1" x14ac:dyDescent="0.3">
      <c r="A68" s="159"/>
      <c r="B68" s="446"/>
      <c r="C68" s="446"/>
      <c r="D68" s="446"/>
      <c r="E68" s="446"/>
      <c r="F68" s="164"/>
      <c r="G68" s="164"/>
    </row>
    <row r="69" spans="1:8" x14ac:dyDescent="0.25">
      <c r="A69" s="159"/>
      <c r="B69" s="452" t="s">
        <v>285</v>
      </c>
      <c r="C69" s="452"/>
      <c r="D69" s="452"/>
      <c r="E69" s="452"/>
      <c r="F69" s="192" t="str">
        <f>IF($G69="Select","0",IF($G$73&gt;0,ROUND(100/$G$73,2),"0.00"))</f>
        <v>0</v>
      </c>
      <c r="G69" s="151" t="s">
        <v>217</v>
      </c>
      <c r="H69" s="165" t="str">
        <f>IF(G69="Select","0",IF(G69="1-Not Satisfactory",F69*1,IF(G69="2-Needs Improvement",F69*2,IF(G69="3-Satisfactory",F69*3,IF(G69="4-Commendable",F69*4,IF(G69="5-Outstanding",F69*5,0))))))</f>
        <v>0</v>
      </c>
    </row>
    <row r="70" spans="1:8" x14ac:dyDescent="0.25">
      <c r="A70" s="159"/>
      <c r="B70" s="451" t="s">
        <v>286</v>
      </c>
      <c r="C70" s="451"/>
      <c r="D70" s="451"/>
      <c r="E70" s="451"/>
      <c r="F70" s="192" t="str">
        <f t="shared" ref="F70:F72" si="10">IF($G70="Select","0",IF($G$73&gt;0,ROUND(100/$G$73,2),"0.00"))</f>
        <v>0</v>
      </c>
      <c r="G70" s="142" t="s">
        <v>217</v>
      </c>
      <c r="H70" s="166" t="str">
        <f t="shared" ref="H70:H72" si="11">IF(G70="Select","0",IF(G70="1-Not Satisfactory",F70*1,IF(G70="2-Needs Improvement",F70*2,IF(G70="3-Satisfactory",F70*3,IF(G70="4-Commendable",F70*4,IF(G70="5-Outstanding",F70*5,0))))))</f>
        <v>0</v>
      </c>
    </row>
    <row r="71" spans="1:8" x14ac:dyDescent="0.25">
      <c r="A71" s="159"/>
      <c r="B71" s="451" t="s">
        <v>287</v>
      </c>
      <c r="C71" s="451"/>
      <c r="D71" s="451"/>
      <c r="E71" s="451"/>
      <c r="F71" s="192" t="str">
        <f t="shared" si="10"/>
        <v>0</v>
      </c>
      <c r="G71" s="142" t="s">
        <v>217</v>
      </c>
      <c r="H71" s="166" t="str">
        <f t="shared" si="11"/>
        <v>0</v>
      </c>
    </row>
    <row r="72" spans="1:8" ht="15.75" thickBot="1" x14ac:dyDescent="0.3">
      <c r="A72" s="159"/>
      <c r="B72" s="451" t="s">
        <v>288</v>
      </c>
      <c r="C72" s="451"/>
      <c r="D72" s="451"/>
      <c r="E72" s="451"/>
      <c r="F72" s="192" t="str">
        <f t="shared" si="10"/>
        <v>0</v>
      </c>
      <c r="G72" s="142" t="s">
        <v>217</v>
      </c>
      <c r="H72" s="167" t="str">
        <f t="shared" si="11"/>
        <v>0</v>
      </c>
    </row>
    <row r="73" spans="1:8" ht="15.75" thickBot="1" x14ac:dyDescent="0.3">
      <c r="A73" s="162"/>
      <c r="C73" s="168"/>
      <c r="E73" s="189" t="s">
        <v>289</v>
      </c>
      <c r="F73" s="169">
        <f>SUM(F69:F72)</f>
        <v>0</v>
      </c>
      <c r="G73" s="183">
        <f>COUNTIF(G69:G72,"1-Not Satisfactory")+COUNTIF(G69:G72,"2-Needs Improvement")+COUNTIF(G69:G72,"3-Satisfactory")+COUNTIF(G69:G72,"4-Commendable")+COUNTIF(G69:G72,"5-Outstanding")</f>
        <v>0</v>
      </c>
      <c r="H73" s="169">
        <f>SUM(H69:H72)</f>
        <v>0</v>
      </c>
    </row>
    <row r="74" spans="1:8" ht="15.75" thickBot="1" x14ac:dyDescent="0.3">
      <c r="A74" s="170"/>
      <c r="B74" s="171"/>
      <c r="C74" s="168"/>
      <c r="D74" s="172"/>
      <c r="E74" s="190" t="s">
        <v>290</v>
      </c>
      <c r="F74" s="173"/>
      <c r="G74" s="174" t="str">
        <f>IF(H73&gt;0,ROUND(H73/F73,2),"0.00")</f>
        <v>0.00</v>
      </c>
      <c r="H74" s="175"/>
    </row>
    <row r="75" spans="1:8" x14ac:dyDescent="0.25">
      <c r="A75" s="170"/>
      <c r="B75" s="171"/>
      <c r="C75" s="168"/>
      <c r="D75" s="168"/>
      <c r="E75" s="177"/>
      <c r="G75" s="178"/>
    </row>
    <row r="76" spans="1:8" x14ac:dyDescent="0.25">
      <c r="A76" s="170"/>
      <c r="B76" s="171"/>
      <c r="C76" s="168"/>
      <c r="D76" s="168"/>
      <c r="E76" s="177"/>
      <c r="G76" s="178"/>
    </row>
    <row r="77" spans="1:8" x14ac:dyDescent="0.25">
      <c r="A77" s="159" t="s">
        <v>296</v>
      </c>
      <c r="B77" s="160" t="s">
        <v>283</v>
      </c>
      <c r="C77" s="161"/>
      <c r="D77" s="161"/>
      <c r="E77" s="161"/>
      <c r="F77" s="159"/>
      <c r="G77" s="159"/>
      <c r="H77" s="162"/>
    </row>
    <row r="78" spans="1:8" ht="19.5" customHeight="1" thickBot="1" x14ac:dyDescent="0.3">
      <c r="A78" s="159"/>
      <c r="B78" s="186" t="s">
        <v>217</v>
      </c>
      <c r="C78" s="191"/>
      <c r="D78" s="191"/>
      <c r="E78" s="191"/>
      <c r="F78" s="159"/>
      <c r="H78" s="163"/>
    </row>
    <row r="79" spans="1:8" x14ac:dyDescent="0.25">
      <c r="A79" s="159"/>
      <c r="B79" s="445" t="s">
        <v>284</v>
      </c>
      <c r="C79" s="445"/>
      <c r="D79" s="445"/>
      <c r="E79" s="445"/>
      <c r="F79" s="161"/>
      <c r="G79" s="161"/>
    </row>
    <row r="80" spans="1:8" ht="50.25" customHeight="1" thickBot="1" x14ac:dyDescent="0.3">
      <c r="A80" s="159"/>
      <c r="B80" s="446"/>
      <c r="C80" s="446"/>
      <c r="D80" s="446"/>
      <c r="E80" s="446"/>
      <c r="F80" s="164"/>
      <c r="G80" s="164"/>
    </row>
    <row r="81" spans="1:8" x14ac:dyDescent="0.25">
      <c r="A81" s="159"/>
      <c r="B81" s="452" t="s">
        <v>285</v>
      </c>
      <c r="C81" s="452"/>
      <c r="D81" s="452"/>
      <c r="E81" s="452"/>
      <c r="F81" s="192" t="str">
        <f>IF($G81="Select","0",IF($G$85&gt;0,ROUND(100/$G$85,2),"0.00"))</f>
        <v>0</v>
      </c>
      <c r="G81" s="151" t="s">
        <v>217</v>
      </c>
      <c r="H81" s="165" t="str">
        <f>IF(G81="Select","0",IF(G81="1-Not Satisfactory",F81*1,IF(G81="2-Needs Improvement",F81*2,IF(G81="3-Satisfactory",F81*3,IF(G81="4-Commendable",F81*4,IF(G81="5-Outstanding",F81*5,0))))))</f>
        <v>0</v>
      </c>
    </row>
    <row r="82" spans="1:8" x14ac:dyDescent="0.25">
      <c r="A82" s="159"/>
      <c r="B82" s="451" t="s">
        <v>286</v>
      </c>
      <c r="C82" s="451"/>
      <c r="D82" s="451"/>
      <c r="E82" s="451"/>
      <c r="F82" s="192" t="str">
        <f t="shared" ref="F82:F84" si="12">IF($G82="Select","0",IF($G$85&gt;0,ROUND(100/$G$85,2),"0.00"))</f>
        <v>0</v>
      </c>
      <c r="G82" s="142" t="s">
        <v>217</v>
      </c>
      <c r="H82" s="166" t="str">
        <f t="shared" ref="H82:H84" si="13">IF(G82="Select","0",IF(G82="1-Not Satisfactory",F82*1,IF(G82="2-Needs Improvement",F82*2,IF(G82="3-Satisfactory",F82*3,IF(G82="4-Commendable",F82*4,IF(G82="5-Outstanding",F82*5,0))))))</f>
        <v>0</v>
      </c>
    </row>
    <row r="83" spans="1:8" x14ac:dyDescent="0.25">
      <c r="A83" s="159"/>
      <c r="B83" s="451" t="s">
        <v>287</v>
      </c>
      <c r="C83" s="451"/>
      <c r="D83" s="451"/>
      <c r="E83" s="451"/>
      <c r="F83" s="192" t="str">
        <f t="shared" si="12"/>
        <v>0</v>
      </c>
      <c r="G83" s="142" t="s">
        <v>217</v>
      </c>
      <c r="H83" s="166" t="str">
        <f t="shared" si="13"/>
        <v>0</v>
      </c>
    </row>
    <row r="84" spans="1:8" ht="15.75" thickBot="1" x14ac:dyDescent="0.3">
      <c r="A84" s="159"/>
      <c r="B84" s="451" t="s">
        <v>288</v>
      </c>
      <c r="C84" s="451"/>
      <c r="D84" s="451"/>
      <c r="E84" s="451"/>
      <c r="F84" s="192" t="str">
        <f t="shared" si="12"/>
        <v>0</v>
      </c>
      <c r="G84" s="142" t="s">
        <v>217</v>
      </c>
      <c r="H84" s="167" t="str">
        <f t="shared" si="13"/>
        <v>0</v>
      </c>
    </row>
    <row r="85" spans="1:8" ht="15.75" thickBot="1" x14ac:dyDescent="0.3">
      <c r="A85" s="162"/>
      <c r="C85" s="168"/>
      <c r="E85" s="189" t="s">
        <v>289</v>
      </c>
      <c r="F85" s="169">
        <f>SUM(F81:F84)</f>
        <v>0</v>
      </c>
      <c r="G85" s="183">
        <f>COUNTIF(G81:G84,"1-Not Satisfactory")+COUNTIF(G81:G84,"2-Needs Improvement")+COUNTIF(G81:G84,"3-Satisfactory")+COUNTIF(G81:G84,"4-Commendable")+COUNTIF(G81:G84,"5-Outstanding")</f>
        <v>0</v>
      </c>
      <c r="H85" s="169">
        <f>SUM(H81:H84)</f>
        <v>0</v>
      </c>
    </row>
    <row r="86" spans="1:8" ht="15.75" thickBot="1" x14ac:dyDescent="0.3">
      <c r="A86" s="170"/>
      <c r="B86" s="171"/>
      <c r="C86" s="168"/>
      <c r="D86" s="172"/>
      <c r="E86" s="190" t="s">
        <v>290</v>
      </c>
      <c r="F86" s="173"/>
      <c r="G86" s="174" t="str">
        <f>IF(H85&gt;0,ROUND(H85/F85,2),"0.00")</f>
        <v>0.00</v>
      </c>
      <c r="H86" s="175"/>
    </row>
    <row r="87" spans="1:8" x14ac:dyDescent="0.25">
      <c r="A87" s="170"/>
      <c r="B87" s="171"/>
      <c r="C87" s="168"/>
      <c r="D87" s="168"/>
      <c r="E87" s="177"/>
      <c r="G87" s="178"/>
    </row>
    <row r="88" spans="1:8" x14ac:dyDescent="0.25">
      <c r="A88" s="170"/>
      <c r="B88" s="171"/>
      <c r="C88" s="168"/>
      <c r="D88" s="168"/>
      <c r="E88" s="177"/>
      <c r="G88" s="178"/>
    </row>
    <row r="89" spans="1:8" x14ac:dyDescent="0.25">
      <c r="A89" s="159" t="s">
        <v>297</v>
      </c>
      <c r="B89" s="160" t="s">
        <v>283</v>
      </c>
      <c r="C89" s="161"/>
      <c r="D89" s="161"/>
      <c r="E89" s="161"/>
      <c r="F89" s="159"/>
      <c r="G89" s="159"/>
      <c r="H89" s="162"/>
    </row>
    <row r="90" spans="1:8" ht="19.5" customHeight="1" thickBot="1" x14ac:dyDescent="0.3">
      <c r="A90" s="159"/>
      <c r="B90" s="186" t="s">
        <v>217</v>
      </c>
      <c r="C90" s="191"/>
      <c r="D90" s="191"/>
      <c r="E90" s="191"/>
      <c r="F90" s="159"/>
      <c r="H90" s="163"/>
    </row>
    <row r="91" spans="1:8" x14ac:dyDescent="0.25">
      <c r="A91" s="159"/>
      <c r="B91" s="445" t="s">
        <v>284</v>
      </c>
      <c r="C91" s="445"/>
      <c r="D91" s="445"/>
      <c r="E91" s="445"/>
      <c r="F91" s="161"/>
      <c r="G91" s="161"/>
    </row>
    <row r="92" spans="1:8" ht="50.25" customHeight="1" thickBot="1" x14ac:dyDescent="0.3">
      <c r="A92" s="159"/>
      <c r="B92" s="446"/>
      <c r="C92" s="446"/>
      <c r="D92" s="446"/>
      <c r="E92" s="446"/>
      <c r="F92" s="164"/>
      <c r="G92" s="164"/>
    </row>
    <row r="93" spans="1:8" x14ac:dyDescent="0.25">
      <c r="A93" s="159"/>
      <c r="B93" s="452" t="s">
        <v>285</v>
      </c>
      <c r="C93" s="452"/>
      <c r="D93" s="452"/>
      <c r="E93" s="452"/>
      <c r="F93" s="192" t="str">
        <f>IF($G93="Select","0",IF($G$97&gt;0,ROUND(100/$G$97,2),"0.00"))</f>
        <v>0</v>
      </c>
      <c r="G93" s="151" t="s">
        <v>217</v>
      </c>
      <c r="H93" s="165" t="str">
        <f>IF(G93="Select","0",IF(G93="1-Not Satisfactory",F93*1,IF(G93="2-Needs Improvement",F93*2,IF(G93="3-Satisfactory",F93*3,IF(G93="4-Commendable",F93*4,IF(G93="5-Outstanding",F93*5,0))))))</f>
        <v>0</v>
      </c>
    </row>
    <row r="94" spans="1:8" x14ac:dyDescent="0.25">
      <c r="A94" s="159"/>
      <c r="B94" s="451" t="s">
        <v>286</v>
      </c>
      <c r="C94" s="451"/>
      <c r="D94" s="451"/>
      <c r="E94" s="451"/>
      <c r="F94" s="192" t="str">
        <f t="shared" ref="F94:F96" si="14">IF($G94="Select","0",IF($G$97&gt;0,ROUND(100/$G$97,2),"0.00"))</f>
        <v>0</v>
      </c>
      <c r="G94" s="142" t="s">
        <v>217</v>
      </c>
      <c r="H94" s="166" t="str">
        <f t="shared" ref="H94:H96" si="15">IF(G94="Select","0",IF(G94="1-Not Satisfactory",F94*1,IF(G94="2-Needs Improvement",F94*2,IF(G94="3-Satisfactory",F94*3,IF(G94="4-Commendable",F94*4,IF(G94="5-Outstanding",F94*5,0))))))</f>
        <v>0</v>
      </c>
    </row>
    <row r="95" spans="1:8" x14ac:dyDescent="0.25">
      <c r="A95" s="159"/>
      <c r="B95" s="451" t="s">
        <v>287</v>
      </c>
      <c r="C95" s="451"/>
      <c r="D95" s="451"/>
      <c r="E95" s="451"/>
      <c r="F95" s="192" t="str">
        <f t="shared" si="14"/>
        <v>0</v>
      </c>
      <c r="G95" s="142" t="s">
        <v>217</v>
      </c>
      <c r="H95" s="166" t="str">
        <f t="shared" si="15"/>
        <v>0</v>
      </c>
    </row>
    <row r="96" spans="1:8" ht="15.75" thickBot="1" x14ac:dyDescent="0.3">
      <c r="A96" s="159"/>
      <c r="B96" s="451" t="s">
        <v>288</v>
      </c>
      <c r="C96" s="451"/>
      <c r="D96" s="451"/>
      <c r="E96" s="451"/>
      <c r="F96" s="192" t="str">
        <f t="shared" si="14"/>
        <v>0</v>
      </c>
      <c r="G96" s="142" t="s">
        <v>217</v>
      </c>
      <c r="H96" s="167" t="str">
        <f t="shared" si="15"/>
        <v>0</v>
      </c>
    </row>
    <row r="97" spans="1:8" ht="15.75" thickBot="1" x14ac:dyDescent="0.3">
      <c r="A97" s="162"/>
      <c r="C97" s="168"/>
      <c r="E97" s="189" t="s">
        <v>289</v>
      </c>
      <c r="F97" s="169">
        <f>SUM(F93:F96)</f>
        <v>0</v>
      </c>
      <c r="G97" s="183">
        <f>COUNTIF(G93:G96,"1-Not Satisfactory")+COUNTIF(G93:G96,"2-Needs Improvement")+COUNTIF(G93:G96,"3-Satisfactory")+COUNTIF(G93:G96,"4-Commendable")+COUNTIF(G93:G96,"5-Outstanding")</f>
        <v>0</v>
      </c>
      <c r="H97" s="169">
        <f>SUM(H93:H96)</f>
        <v>0</v>
      </c>
    </row>
    <row r="98" spans="1:8" ht="15.75" thickBot="1" x14ac:dyDescent="0.3">
      <c r="A98" s="170"/>
      <c r="B98" s="171"/>
      <c r="C98" s="168"/>
      <c r="D98" s="172"/>
      <c r="E98" s="190" t="s">
        <v>290</v>
      </c>
      <c r="F98" s="173"/>
      <c r="G98" s="174" t="str">
        <f>IF(H97&gt;0,ROUND(H97/F97,2),"0.00")</f>
        <v>0.00</v>
      </c>
      <c r="H98" s="175"/>
    </row>
    <row r="99" spans="1:8" x14ac:dyDescent="0.25">
      <c r="A99" s="170"/>
      <c r="B99" s="171"/>
      <c r="C99" s="168"/>
      <c r="D99" s="168"/>
      <c r="E99" s="177"/>
      <c r="G99" s="178"/>
    </row>
    <row r="100" spans="1:8" x14ac:dyDescent="0.25">
      <c r="A100" s="170"/>
      <c r="B100" s="171"/>
      <c r="C100" s="168"/>
      <c r="D100" s="168"/>
      <c r="E100" s="177"/>
      <c r="G100" s="178"/>
    </row>
    <row r="101" spans="1:8" x14ac:dyDescent="0.25">
      <c r="A101" s="159" t="s">
        <v>298</v>
      </c>
      <c r="B101" s="160" t="s">
        <v>283</v>
      </c>
      <c r="C101" s="161"/>
      <c r="D101" s="161"/>
      <c r="E101" s="161"/>
      <c r="F101" s="159"/>
      <c r="G101" s="159"/>
      <c r="H101" s="162"/>
    </row>
    <row r="102" spans="1:8" ht="19.5" customHeight="1" thickBot="1" x14ac:dyDescent="0.3">
      <c r="A102" s="159"/>
      <c r="B102" s="186" t="s">
        <v>217</v>
      </c>
      <c r="C102" s="191"/>
      <c r="D102" s="191"/>
      <c r="E102" s="191"/>
      <c r="F102" s="159"/>
      <c r="H102" s="163"/>
    </row>
    <row r="103" spans="1:8" x14ac:dyDescent="0.25">
      <c r="A103" s="159"/>
      <c r="B103" s="445" t="s">
        <v>284</v>
      </c>
      <c r="C103" s="445"/>
      <c r="D103" s="445"/>
      <c r="E103" s="445"/>
      <c r="F103" s="161"/>
      <c r="G103" s="161"/>
    </row>
    <row r="104" spans="1:8" ht="50.25" customHeight="1" thickBot="1" x14ac:dyDescent="0.3">
      <c r="A104" s="159"/>
      <c r="B104" s="446"/>
      <c r="C104" s="446"/>
      <c r="D104" s="446"/>
      <c r="E104" s="446"/>
      <c r="F104" s="164"/>
      <c r="G104" s="164"/>
    </row>
    <row r="105" spans="1:8" x14ac:dyDescent="0.25">
      <c r="A105" s="159"/>
      <c r="B105" s="452" t="s">
        <v>285</v>
      </c>
      <c r="C105" s="452"/>
      <c r="D105" s="452"/>
      <c r="E105" s="452"/>
      <c r="F105" s="192" t="str">
        <f>IF($G105="Select","0",IF($G$109&gt;0,ROUND(100/$G$109,2),"0.00"))</f>
        <v>0</v>
      </c>
      <c r="G105" s="151" t="s">
        <v>217</v>
      </c>
      <c r="H105" s="165" t="str">
        <f>IF(G105="Select","0",IF(G105="1-Not Satisfactory",F105*1,IF(G105="2-Needs Improvement",F105*2,IF(G105="3-Satisfactory",F105*3,IF(G105="4-Commendable",F105*4,IF(G105="5-Outstanding",F105*5,0))))))</f>
        <v>0</v>
      </c>
    </row>
    <row r="106" spans="1:8" x14ac:dyDescent="0.25">
      <c r="A106" s="159"/>
      <c r="B106" s="451" t="s">
        <v>286</v>
      </c>
      <c r="C106" s="451"/>
      <c r="D106" s="451"/>
      <c r="E106" s="451"/>
      <c r="F106" s="192" t="str">
        <f t="shared" ref="F106:F108" si="16">IF($G106="Select","0",IF($G$109&gt;0,ROUND(100/$G$109,2),"0.00"))</f>
        <v>0</v>
      </c>
      <c r="G106" s="142" t="s">
        <v>217</v>
      </c>
      <c r="H106" s="166" t="str">
        <f t="shared" ref="H106:H108" si="17">IF(G106="Select","0",IF(G106="1-Not Satisfactory",F106*1,IF(G106="2-Needs Improvement",F106*2,IF(G106="3-Satisfactory",F106*3,IF(G106="4-Commendable",F106*4,IF(G106="5-Outstanding",F106*5,0))))))</f>
        <v>0</v>
      </c>
    </row>
    <row r="107" spans="1:8" x14ac:dyDescent="0.25">
      <c r="A107" s="159"/>
      <c r="B107" s="451" t="s">
        <v>287</v>
      </c>
      <c r="C107" s="451"/>
      <c r="D107" s="451"/>
      <c r="E107" s="451"/>
      <c r="F107" s="192" t="str">
        <f t="shared" si="16"/>
        <v>0</v>
      </c>
      <c r="G107" s="142" t="s">
        <v>217</v>
      </c>
      <c r="H107" s="166" t="str">
        <f t="shared" si="17"/>
        <v>0</v>
      </c>
    </row>
    <row r="108" spans="1:8" ht="15.75" thickBot="1" x14ac:dyDescent="0.3">
      <c r="A108" s="159"/>
      <c r="B108" s="451" t="s">
        <v>288</v>
      </c>
      <c r="C108" s="451"/>
      <c r="D108" s="451"/>
      <c r="E108" s="451"/>
      <c r="F108" s="192" t="str">
        <f t="shared" si="16"/>
        <v>0</v>
      </c>
      <c r="G108" s="142" t="s">
        <v>217</v>
      </c>
      <c r="H108" s="167" t="str">
        <f t="shared" si="17"/>
        <v>0</v>
      </c>
    </row>
    <row r="109" spans="1:8" ht="15.75" thickBot="1" x14ac:dyDescent="0.3">
      <c r="A109" s="162"/>
      <c r="C109" s="168"/>
      <c r="E109" s="189" t="s">
        <v>289</v>
      </c>
      <c r="F109" s="169">
        <f>SUM(F105:F108)</f>
        <v>0</v>
      </c>
      <c r="G109" s="183">
        <f>COUNTIF(G105:G108,"1-Not Satisfactory")+COUNTIF(G105:G108,"2-Needs Improvement")+COUNTIF(G105:G108,"3-Satisfactory")+COUNTIF(G105:G108,"4-Commendable")+COUNTIF(G105:G108,"5-Outstanding")</f>
        <v>0</v>
      </c>
      <c r="H109" s="169">
        <f>SUM(H105:H108)</f>
        <v>0</v>
      </c>
    </row>
    <row r="110" spans="1:8" ht="15.75" thickBot="1" x14ac:dyDescent="0.3">
      <c r="A110" s="170"/>
      <c r="B110" s="171"/>
      <c r="C110" s="168"/>
      <c r="D110" s="172"/>
      <c r="E110" s="190" t="s">
        <v>290</v>
      </c>
      <c r="F110" s="173"/>
      <c r="G110" s="174" t="str">
        <f>IF(H109&gt;0,ROUND(H109/F109,2),"0.00")</f>
        <v>0.00</v>
      </c>
      <c r="H110" s="175"/>
    </row>
    <row r="111" spans="1:8" x14ac:dyDescent="0.25">
      <c r="A111" s="170"/>
      <c r="B111" s="171"/>
      <c r="C111" s="168"/>
      <c r="D111" s="168"/>
      <c r="E111" s="177"/>
      <c r="G111" s="178"/>
    </row>
    <row r="112" spans="1:8" x14ac:dyDescent="0.25">
      <c r="A112" s="170"/>
      <c r="B112" s="171"/>
      <c r="C112" s="168"/>
      <c r="D112" s="168"/>
      <c r="E112" s="177"/>
      <c r="G112" s="178"/>
    </row>
    <row r="113" spans="1:8" x14ac:dyDescent="0.25">
      <c r="A113" s="159" t="s">
        <v>299</v>
      </c>
      <c r="B113" s="160" t="s">
        <v>283</v>
      </c>
      <c r="C113" s="161"/>
      <c r="D113" s="161"/>
      <c r="E113" s="161"/>
      <c r="F113" s="159"/>
      <c r="G113" s="159"/>
      <c r="H113" s="162"/>
    </row>
    <row r="114" spans="1:8" ht="19.5" customHeight="1" thickBot="1" x14ac:dyDescent="0.3">
      <c r="A114" s="159"/>
      <c r="B114" s="186" t="s">
        <v>217</v>
      </c>
      <c r="C114" s="191"/>
      <c r="D114" s="191"/>
      <c r="E114" s="191"/>
      <c r="F114" s="159"/>
      <c r="H114" s="163"/>
    </row>
    <row r="115" spans="1:8" x14ac:dyDescent="0.25">
      <c r="A115" s="159"/>
      <c r="B115" s="445" t="s">
        <v>284</v>
      </c>
      <c r="C115" s="445"/>
      <c r="D115" s="445"/>
      <c r="E115" s="445"/>
      <c r="F115" s="161"/>
      <c r="G115" s="161"/>
    </row>
    <row r="116" spans="1:8" ht="50.25" customHeight="1" thickBot="1" x14ac:dyDescent="0.3">
      <c r="A116" s="159"/>
      <c r="B116" s="446"/>
      <c r="C116" s="446"/>
      <c r="D116" s="446"/>
      <c r="E116" s="446"/>
      <c r="F116" s="164"/>
      <c r="G116" s="164"/>
    </row>
    <row r="117" spans="1:8" x14ac:dyDescent="0.25">
      <c r="A117" s="159"/>
      <c r="B117" s="452" t="s">
        <v>285</v>
      </c>
      <c r="C117" s="452"/>
      <c r="D117" s="452"/>
      <c r="E117" s="452"/>
      <c r="F117" s="192" t="str">
        <f>IF($G117="Select","0",IF($G$121&gt;0,ROUND(100/$G$121,2),"0.00"))</f>
        <v>0</v>
      </c>
      <c r="G117" s="151" t="s">
        <v>217</v>
      </c>
      <c r="H117" s="165" t="str">
        <f>IF(G117="Select","0",IF(G117="1-Not Satisfactory",F117*1,IF(G117="2-Needs Improvement",F117*2,IF(G117="3-Satisfactory",F117*3,IF(G117="4-Commendable",F117*4,IF(G117="5-Outstanding",F117*5,0))))))</f>
        <v>0</v>
      </c>
    </row>
    <row r="118" spans="1:8" x14ac:dyDescent="0.25">
      <c r="A118" s="159"/>
      <c r="B118" s="451" t="s">
        <v>286</v>
      </c>
      <c r="C118" s="451"/>
      <c r="D118" s="451"/>
      <c r="E118" s="451"/>
      <c r="F118" s="192" t="str">
        <f t="shared" ref="F118:F120" si="18">IF($G118="Select","0",IF($G$121&gt;0,ROUND(100/$G$121,2),"0.00"))</f>
        <v>0</v>
      </c>
      <c r="G118" s="142" t="s">
        <v>217</v>
      </c>
      <c r="H118" s="166" t="str">
        <f t="shared" ref="H118:H120" si="19">IF(G118="Select","0",IF(G118="1-Not Satisfactory",F118*1,IF(G118="2-Needs Improvement",F118*2,IF(G118="3-Satisfactory",F118*3,IF(G118="4-Commendable",F118*4,IF(G118="5-Outstanding",F118*5,0))))))</f>
        <v>0</v>
      </c>
    </row>
    <row r="119" spans="1:8" x14ac:dyDescent="0.25">
      <c r="A119" s="159"/>
      <c r="B119" s="451" t="s">
        <v>287</v>
      </c>
      <c r="C119" s="451"/>
      <c r="D119" s="451"/>
      <c r="E119" s="451"/>
      <c r="F119" s="192" t="str">
        <f t="shared" si="18"/>
        <v>0</v>
      </c>
      <c r="G119" s="142" t="s">
        <v>217</v>
      </c>
      <c r="H119" s="166" t="str">
        <f t="shared" si="19"/>
        <v>0</v>
      </c>
    </row>
    <row r="120" spans="1:8" ht="15.75" thickBot="1" x14ac:dyDescent="0.3">
      <c r="A120" s="159"/>
      <c r="B120" s="451" t="s">
        <v>288</v>
      </c>
      <c r="C120" s="451"/>
      <c r="D120" s="451"/>
      <c r="E120" s="451"/>
      <c r="F120" s="192" t="str">
        <f t="shared" si="18"/>
        <v>0</v>
      </c>
      <c r="G120" s="142" t="s">
        <v>217</v>
      </c>
      <c r="H120" s="167" t="str">
        <f t="shared" si="19"/>
        <v>0</v>
      </c>
    </row>
    <row r="121" spans="1:8" ht="15.75" thickBot="1" x14ac:dyDescent="0.3">
      <c r="A121" s="162"/>
      <c r="C121" s="168"/>
      <c r="E121" s="189" t="s">
        <v>289</v>
      </c>
      <c r="F121" s="169">
        <f>SUM(F117:F120)</f>
        <v>0</v>
      </c>
      <c r="G121" s="183">
        <f>COUNTIF(G117:G120,"1-Not Satisfactory")+COUNTIF(G117:G120,"2-Needs Improvement")+COUNTIF(G117:G120,"3-Satisfactory")+COUNTIF(G117:G120,"4-Commendable")+COUNTIF(G117:G120,"5-Outstanding")</f>
        <v>0</v>
      </c>
      <c r="H121" s="169">
        <f>SUM(H117:H120)</f>
        <v>0</v>
      </c>
    </row>
    <row r="122" spans="1:8" ht="15.75" thickBot="1" x14ac:dyDescent="0.3">
      <c r="A122" s="170"/>
      <c r="B122" s="171"/>
      <c r="C122" s="168"/>
      <c r="D122" s="172"/>
      <c r="E122" s="190" t="s">
        <v>290</v>
      </c>
      <c r="F122" s="173"/>
      <c r="G122" s="174" t="str">
        <f>IF(H121&gt;0,ROUND(H121/F121,2),"0.00")</f>
        <v>0.00</v>
      </c>
      <c r="H122" s="175"/>
    </row>
    <row r="123" spans="1:8" x14ac:dyDescent="0.25">
      <c r="A123" s="170"/>
      <c r="B123" s="171"/>
      <c r="C123" s="168"/>
      <c r="D123" s="168"/>
      <c r="E123" s="177"/>
      <c r="G123" s="178"/>
    </row>
    <row r="124" spans="1:8" x14ac:dyDescent="0.25">
      <c r="A124" s="176"/>
      <c r="B124" s="176"/>
      <c r="C124" s="176"/>
      <c r="D124" s="176"/>
      <c r="E124" s="176"/>
      <c r="F124" s="176"/>
      <c r="G124" s="176"/>
      <c r="H124" s="176"/>
    </row>
    <row r="125" spans="1:8" x14ac:dyDescent="0.25">
      <c r="A125" s="159" t="s">
        <v>300</v>
      </c>
      <c r="B125" s="160" t="s">
        <v>283</v>
      </c>
      <c r="C125" s="161"/>
      <c r="D125" s="161"/>
      <c r="E125" s="161"/>
      <c r="F125" s="159"/>
      <c r="G125" s="159"/>
      <c r="H125" s="162"/>
    </row>
    <row r="126" spans="1:8" ht="19.5" customHeight="1" thickBot="1" x14ac:dyDescent="0.3">
      <c r="A126" s="159"/>
      <c r="B126" s="186" t="s">
        <v>217</v>
      </c>
      <c r="C126" s="191"/>
      <c r="D126" s="191"/>
      <c r="E126" s="191"/>
      <c r="F126" s="159"/>
      <c r="H126" s="163"/>
    </row>
    <row r="127" spans="1:8" x14ac:dyDescent="0.25">
      <c r="A127" s="159"/>
      <c r="B127" s="445" t="s">
        <v>284</v>
      </c>
      <c r="C127" s="445"/>
      <c r="D127" s="445"/>
      <c r="E127" s="445"/>
      <c r="F127" s="161"/>
      <c r="G127" s="161"/>
    </row>
    <row r="128" spans="1:8" ht="50.25" customHeight="1" thickBot="1" x14ac:dyDescent="0.3">
      <c r="A128" s="159"/>
      <c r="B128" s="446"/>
      <c r="C128" s="446"/>
      <c r="D128" s="446"/>
      <c r="E128" s="446"/>
      <c r="F128" s="164"/>
      <c r="G128" s="164"/>
    </row>
    <row r="129" spans="1:8" x14ac:dyDescent="0.25">
      <c r="A129" s="159"/>
      <c r="B129" s="452" t="s">
        <v>285</v>
      </c>
      <c r="C129" s="452"/>
      <c r="D129" s="452"/>
      <c r="E129" s="452"/>
      <c r="F129" s="192" t="str">
        <f>IF($G129="Select","0",IF($G$133&gt;0,ROUND(100/$G$133,2),"0.00"))</f>
        <v>0</v>
      </c>
      <c r="G129" s="151" t="s">
        <v>217</v>
      </c>
      <c r="H129" s="165" t="str">
        <f>IF(G129="Select","0",IF(G129="1-Not Satisfactory",F129*1,IF(G129="2-Needs Improvement",F129*2,IF(G129="3-Satisfactory",F129*3,IF(G129="4-Commendable",F129*4,IF(G129="5-Outstanding",F129*5,0))))))</f>
        <v>0</v>
      </c>
    </row>
    <row r="130" spans="1:8" x14ac:dyDescent="0.25">
      <c r="A130" s="159"/>
      <c r="B130" s="451" t="s">
        <v>286</v>
      </c>
      <c r="C130" s="451"/>
      <c r="D130" s="451"/>
      <c r="E130" s="451"/>
      <c r="F130" s="192" t="str">
        <f t="shared" ref="F130:F132" si="20">IF($G130="Select","0",IF($G$133&gt;0,ROUND(100/$G$133,2),"0.00"))</f>
        <v>0</v>
      </c>
      <c r="G130" s="142" t="s">
        <v>217</v>
      </c>
      <c r="H130" s="166" t="str">
        <f t="shared" ref="H130:H132" si="21">IF(G130="Select","0",IF(G130="1-Not Satisfactory",F130*1,IF(G130="2-Needs Improvement",F130*2,IF(G130="3-Satisfactory",F130*3,IF(G130="4-Commendable",F130*4,IF(G130="5-Outstanding",F130*5,0))))))</f>
        <v>0</v>
      </c>
    </row>
    <row r="131" spans="1:8" x14ac:dyDescent="0.25">
      <c r="A131" s="159"/>
      <c r="B131" s="451" t="s">
        <v>287</v>
      </c>
      <c r="C131" s="451"/>
      <c r="D131" s="451"/>
      <c r="E131" s="451"/>
      <c r="F131" s="192" t="str">
        <f t="shared" si="20"/>
        <v>0</v>
      </c>
      <c r="G131" s="142" t="s">
        <v>217</v>
      </c>
      <c r="H131" s="166" t="str">
        <f t="shared" si="21"/>
        <v>0</v>
      </c>
    </row>
    <row r="132" spans="1:8" ht="15.75" thickBot="1" x14ac:dyDescent="0.3">
      <c r="A132" s="159"/>
      <c r="B132" s="451" t="s">
        <v>288</v>
      </c>
      <c r="C132" s="451"/>
      <c r="D132" s="451"/>
      <c r="E132" s="451"/>
      <c r="F132" s="192" t="str">
        <f t="shared" si="20"/>
        <v>0</v>
      </c>
      <c r="G132" s="142" t="s">
        <v>217</v>
      </c>
      <c r="H132" s="167" t="str">
        <f t="shared" si="21"/>
        <v>0</v>
      </c>
    </row>
    <row r="133" spans="1:8" ht="15.75" thickBot="1" x14ac:dyDescent="0.3">
      <c r="A133" s="162"/>
      <c r="C133" s="168"/>
      <c r="E133" s="189" t="s">
        <v>289</v>
      </c>
      <c r="F133" s="169">
        <f>SUM(F129:F132)</f>
        <v>0</v>
      </c>
      <c r="G133" s="183">
        <f>COUNTIF(G129:G132,"1-Not Satisfactory")+COUNTIF(G129:G132,"2-Needs Improvement")+COUNTIF(G129:G132,"3-Satisfactory")+COUNTIF(G129:G132,"4-Commendable")+COUNTIF(G129:G132,"5-Outstanding")</f>
        <v>0</v>
      </c>
      <c r="H133" s="169">
        <f>SUM(H129:H132)</f>
        <v>0</v>
      </c>
    </row>
    <row r="134" spans="1:8" ht="15.75" thickBot="1" x14ac:dyDescent="0.3">
      <c r="A134" s="170"/>
      <c r="B134" s="171"/>
      <c r="C134" s="168"/>
      <c r="D134" s="172"/>
      <c r="E134" s="190" t="s">
        <v>290</v>
      </c>
      <c r="F134" s="173"/>
      <c r="G134" s="174" t="str">
        <f>IF(H133&gt;0,ROUND(H133/F133,2),"0.00")</f>
        <v>0.00</v>
      </c>
      <c r="H134" s="175"/>
    </row>
    <row r="135" spans="1:8" x14ac:dyDescent="0.25">
      <c r="A135" s="162"/>
    </row>
    <row r="136" spans="1:8" x14ac:dyDescent="0.25">
      <c r="A136" s="162"/>
    </row>
    <row r="137" spans="1:8" x14ac:dyDescent="0.25">
      <c r="A137" s="159" t="s">
        <v>301</v>
      </c>
      <c r="B137" s="160" t="s">
        <v>283</v>
      </c>
      <c r="C137" s="161"/>
      <c r="D137" s="161"/>
      <c r="E137" s="161"/>
      <c r="F137" s="159"/>
      <c r="G137" s="159"/>
      <c r="H137" s="162"/>
    </row>
    <row r="138" spans="1:8" ht="19.5" customHeight="1" thickBot="1" x14ac:dyDescent="0.3">
      <c r="A138" s="159"/>
      <c r="B138" s="186" t="s">
        <v>217</v>
      </c>
      <c r="C138" s="191"/>
      <c r="D138" s="191"/>
      <c r="E138" s="191"/>
      <c r="F138" s="159"/>
      <c r="H138" s="163"/>
    </row>
    <row r="139" spans="1:8" x14ac:dyDescent="0.25">
      <c r="A139" s="159"/>
      <c r="B139" s="445" t="s">
        <v>284</v>
      </c>
      <c r="C139" s="445"/>
      <c r="D139" s="445"/>
      <c r="E139" s="445"/>
      <c r="F139" s="161"/>
      <c r="G139" s="161"/>
    </row>
    <row r="140" spans="1:8" ht="50.25" customHeight="1" thickBot="1" x14ac:dyDescent="0.3">
      <c r="A140" s="159"/>
      <c r="B140" s="446"/>
      <c r="C140" s="446"/>
      <c r="D140" s="446"/>
      <c r="E140" s="446"/>
      <c r="F140" s="164"/>
      <c r="G140" s="164"/>
    </row>
    <row r="141" spans="1:8" x14ac:dyDescent="0.25">
      <c r="A141" s="159"/>
      <c r="B141" s="452" t="s">
        <v>285</v>
      </c>
      <c r="C141" s="452"/>
      <c r="D141" s="452"/>
      <c r="E141" s="452"/>
      <c r="F141" s="192" t="str">
        <f>IF($G141="Select","0",IF($G$145&gt;0,ROUND(100/$G$145,2),"0.00"))</f>
        <v>0</v>
      </c>
      <c r="G141" s="151" t="s">
        <v>217</v>
      </c>
      <c r="H141" s="165" t="str">
        <f>IF(G141="Select","0",IF(G141="1-Not Satisfactory",F141*1,IF(G141="2-Needs Improvement",F141*2,IF(G141="3-Satisfactory",F141*3,IF(G141="4-Commendable",F141*4,IF(G141="5-Outstanding",F141*5,0))))))</f>
        <v>0</v>
      </c>
    </row>
    <row r="142" spans="1:8" x14ac:dyDescent="0.25">
      <c r="A142" s="159"/>
      <c r="B142" s="451" t="s">
        <v>286</v>
      </c>
      <c r="C142" s="451"/>
      <c r="D142" s="451"/>
      <c r="E142" s="451"/>
      <c r="F142" s="192" t="str">
        <f t="shared" ref="F142:F144" si="22">IF($G142="Select","0",IF($G$145&gt;0,ROUND(100/$G$145,2),"0.00"))</f>
        <v>0</v>
      </c>
      <c r="G142" s="142" t="s">
        <v>217</v>
      </c>
      <c r="H142" s="166" t="str">
        <f t="shared" ref="H142:H144" si="23">IF(G142="Select","0",IF(G142="1-Not Satisfactory",F142*1,IF(G142="2-Needs Improvement",F142*2,IF(G142="3-Satisfactory",F142*3,IF(G142="4-Commendable",F142*4,IF(G142="5-Outstanding",F142*5,0))))))</f>
        <v>0</v>
      </c>
    </row>
    <row r="143" spans="1:8" x14ac:dyDescent="0.25">
      <c r="A143" s="159"/>
      <c r="B143" s="451" t="s">
        <v>287</v>
      </c>
      <c r="C143" s="451"/>
      <c r="D143" s="451"/>
      <c r="E143" s="451"/>
      <c r="F143" s="192" t="str">
        <f t="shared" si="22"/>
        <v>0</v>
      </c>
      <c r="G143" s="142" t="s">
        <v>217</v>
      </c>
      <c r="H143" s="166" t="str">
        <f t="shared" si="23"/>
        <v>0</v>
      </c>
    </row>
    <row r="144" spans="1:8" ht="15.75" thickBot="1" x14ac:dyDescent="0.3">
      <c r="A144" s="159"/>
      <c r="B144" s="451" t="s">
        <v>288</v>
      </c>
      <c r="C144" s="451"/>
      <c r="D144" s="451"/>
      <c r="E144" s="451"/>
      <c r="F144" s="192" t="str">
        <f t="shared" si="22"/>
        <v>0</v>
      </c>
      <c r="G144" s="142" t="s">
        <v>217</v>
      </c>
      <c r="H144" s="167" t="str">
        <f t="shared" si="23"/>
        <v>0</v>
      </c>
    </row>
    <row r="145" spans="1:8" ht="15.75" thickBot="1" x14ac:dyDescent="0.3">
      <c r="A145" s="162"/>
      <c r="C145" s="168"/>
      <c r="E145" s="189" t="s">
        <v>289</v>
      </c>
      <c r="F145" s="169">
        <f>SUM(F141:F144)</f>
        <v>0</v>
      </c>
      <c r="G145" s="183">
        <f>COUNTIF(G141:G144,"1-Not Satisfactory")+COUNTIF(G141:G144,"2-Needs Improvement")+COUNTIF(G141:G144,"3-Satisfactory")+COUNTIF(G141:G144,"4-Commendable")+COUNTIF(G141:G144,"5-Outstanding")</f>
        <v>0</v>
      </c>
      <c r="H145" s="169">
        <f>SUM(H141:H144)</f>
        <v>0</v>
      </c>
    </row>
    <row r="146" spans="1:8" ht="15.75" thickBot="1" x14ac:dyDescent="0.3">
      <c r="A146" s="170"/>
      <c r="B146" s="171"/>
      <c r="C146" s="168"/>
      <c r="D146" s="172"/>
      <c r="E146" s="190" t="s">
        <v>290</v>
      </c>
      <c r="F146" s="173"/>
      <c r="G146" s="174" t="str">
        <f>IF(H145&gt;0,ROUND(H145/F145,2),"0.00")</f>
        <v>0.00</v>
      </c>
      <c r="H146" s="175"/>
    </row>
    <row r="147" spans="1:8" x14ac:dyDescent="0.25">
      <c r="A147" s="162"/>
    </row>
    <row r="148" spans="1:8" x14ac:dyDescent="0.25">
      <c r="A148" s="162"/>
    </row>
    <row r="149" spans="1:8" x14ac:dyDescent="0.25">
      <c r="A149" s="159" t="s">
        <v>302</v>
      </c>
      <c r="B149" s="160" t="s">
        <v>283</v>
      </c>
      <c r="C149" s="161"/>
      <c r="D149" s="161"/>
      <c r="E149" s="161"/>
      <c r="F149" s="159"/>
      <c r="G149" s="159"/>
      <c r="H149" s="162"/>
    </row>
    <row r="150" spans="1:8" ht="19.5" customHeight="1" thickBot="1" x14ac:dyDescent="0.3">
      <c r="A150" s="159"/>
      <c r="B150" s="186" t="s">
        <v>217</v>
      </c>
      <c r="C150" s="191"/>
      <c r="D150" s="191"/>
      <c r="E150" s="191"/>
      <c r="F150" s="159"/>
      <c r="H150" s="163"/>
    </row>
    <row r="151" spans="1:8" x14ac:dyDescent="0.25">
      <c r="A151" s="159"/>
      <c r="B151" s="445" t="s">
        <v>284</v>
      </c>
      <c r="C151" s="445"/>
      <c r="D151" s="445"/>
      <c r="E151" s="445"/>
      <c r="F151" s="161"/>
      <c r="G151" s="161"/>
    </row>
    <row r="152" spans="1:8" ht="50.25" customHeight="1" thickBot="1" x14ac:dyDescent="0.3">
      <c r="A152" s="159"/>
      <c r="B152" s="446"/>
      <c r="C152" s="446"/>
      <c r="D152" s="446"/>
      <c r="E152" s="446"/>
      <c r="F152" s="164"/>
      <c r="G152" s="164"/>
    </row>
    <row r="153" spans="1:8" x14ac:dyDescent="0.25">
      <c r="A153" s="159"/>
      <c r="B153" s="452" t="s">
        <v>285</v>
      </c>
      <c r="C153" s="452"/>
      <c r="D153" s="452"/>
      <c r="E153" s="452"/>
      <c r="F153" s="192" t="str">
        <f>IF($G153="Select","0",IF($G$157&gt;0,ROUND(100/$G$157,2),"0.00"))</f>
        <v>0</v>
      </c>
      <c r="G153" s="151" t="s">
        <v>217</v>
      </c>
      <c r="H153" s="165" t="str">
        <f>IF(G153="Select","0",IF(G153="1-Not Satisfactory",F153*1,IF(G153="2-Needs Improvement",F153*2,IF(G153="3-Satisfactory",F153*3,IF(G153="4-Commendable",F153*4,IF(G153="5-Outstanding",F153*5,0))))))</f>
        <v>0</v>
      </c>
    </row>
    <row r="154" spans="1:8" x14ac:dyDescent="0.25">
      <c r="A154" s="159"/>
      <c r="B154" s="451" t="s">
        <v>286</v>
      </c>
      <c r="C154" s="451"/>
      <c r="D154" s="451"/>
      <c r="E154" s="451"/>
      <c r="F154" s="192" t="str">
        <f t="shared" ref="F154:F156" si="24">IF($G154="Select","0",IF($G$157&gt;0,ROUND(100/$G$157,2),"0.00"))</f>
        <v>0</v>
      </c>
      <c r="G154" s="142" t="s">
        <v>217</v>
      </c>
      <c r="H154" s="166" t="str">
        <f t="shared" ref="H154:H156" si="25">IF(G154="Select","0",IF(G154="1-Not Satisfactory",F154*1,IF(G154="2-Needs Improvement",F154*2,IF(G154="3-Satisfactory",F154*3,IF(G154="4-Commendable",F154*4,IF(G154="5-Outstanding",F154*5,0))))))</f>
        <v>0</v>
      </c>
    </row>
    <row r="155" spans="1:8" x14ac:dyDescent="0.25">
      <c r="A155" s="159"/>
      <c r="B155" s="451" t="s">
        <v>287</v>
      </c>
      <c r="C155" s="451"/>
      <c r="D155" s="451"/>
      <c r="E155" s="451"/>
      <c r="F155" s="192" t="str">
        <f t="shared" si="24"/>
        <v>0</v>
      </c>
      <c r="G155" s="142" t="s">
        <v>217</v>
      </c>
      <c r="H155" s="166" t="str">
        <f t="shared" si="25"/>
        <v>0</v>
      </c>
    </row>
    <row r="156" spans="1:8" ht="15.75" thickBot="1" x14ac:dyDescent="0.3">
      <c r="A156" s="159"/>
      <c r="B156" s="451" t="s">
        <v>288</v>
      </c>
      <c r="C156" s="451"/>
      <c r="D156" s="451"/>
      <c r="E156" s="451"/>
      <c r="F156" s="192" t="str">
        <f t="shared" si="24"/>
        <v>0</v>
      </c>
      <c r="G156" s="142" t="s">
        <v>217</v>
      </c>
      <c r="H156" s="167" t="str">
        <f t="shared" si="25"/>
        <v>0</v>
      </c>
    </row>
    <row r="157" spans="1:8" ht="15.75" thickBot="1" x14ac:dyDescent="0.3">
      <c r="A157" s="162"/>
      <c r="C157" s="168"/>
      <c r="E157" s="189" t="s">
        <v>289</v>
      </c>
      <c r="F157" s="169">
        <f>SUM(F153:F156)</f>
        <v>0</v>
      </c>
      <c r="G157" s="183">
        <f>COUNTIF(G153:G156,"1-Not Satisfactory")+COUNTIF(G153:G156,"2-Needs Improvement")+COUNTIF(G153:G156,"3-Satisfactory")+COUNTIF(G153:G156,"4-Commendable")+COUNTIF(G153:G156,"5-Outstanding")</f>
        <v>0</v>
      </c>
      <c r="H157" s="169">
        <f>SUM(H153:H156)</f>
        <v>0</v>
      </c>
    </row>
    <row r="158" spans="1:8" ht="15.75" thickBot="1" x14ac:dyDescent="0.3">
      <c r="A158" s="170"/>
      <c r="B158" s="171"/>
      <c r="C158" s="168"/>
      <c r="D158" s="172"/>
      <c r="E158" s="190" t="s">
        <v>290</v>
      </c>
      <c r="F158" s="173"/>
      <c r="G158" s="174" t="str">
        <f>IF(H157&gt;0,ROUND(H157/F157,2),"0.00")</f>
        <v>0.00</v>
      </c>
      <c r="H158" s="175"/>
    </row>
    <row r="159" spans="1:8" x14ac:dyDescent="0.25">
      <c r="A159" s="162"/>
    </row>
    <row r="160" spans="1:8" x14ac:dyDescent="0.25">
      <c r="A160" s="162"/>
    </row>
    <row r="161" spans="1:8" x14ac:dyDescent="0.25">
      <c r="A161" s="159" t="s">
        <v>303</v>
      </c>
      <c r="B161" s="160" t="s">
        <v>283</v>
      </c>
      <c r="C161" s="161"/>
      <c r="D161" s="161"/>
      <c r="E161" s="161"/>
      <c r="F161" s="159"/>
      <c r="G161" s="159"/>
      <c r="H161" s="162"/>
    </row>
    <row r="162" spans="1:8" ht="19.5" customHeight="1" thickBot="1" x14ac:dyDescent="0.3">
      <c r="A162" s="159"/>
      <c r="B162" s="186" t="s">
        <v>217</v>
      </c>
      <c r="C162" s="191"/>
      <c r="D162" s="191"/>
      <c r="E162" s="191"/>
      <c r="F162" s="159"/>
      <c r="H162" s="163"/>
    </row>
    <row r="163" spans="1:8" x14ac:dyDescent="0.25">
      <c r="A163" s="159"/>
      <c r="B163" s="445" t="s">
        <v>284</v>
      </c>
      <c r="C163" s="445"/>
      <c r="D163" s="445"/>
      <c r="E163" s="445"/>
      <c r="F163" s="161"/>
      <c r="G163" s="161"/>
    </row>
    <row r="164" spans="1:8" ht="50.25" customHeight="1" thickBot="1" x14ac:dyDescent="0.3">
      <c r="A164" s="159"/>
      <c r="B164" s="446"/>
      <c r="C164" s="446"/>
      <c r="D164" s="446"/>
      <c r="E164" s="446"/>
      <c r="F164" s="164"/>
      <c r="G164" s="164"/>
    </row>
    <row r="165" spans="1:8" x14ac:dyDescent="0.25">
      <c r="A165" s="159"/>
      <c r="B165" s="452" t="s">
        <v>285</v>
      </c>
      <c r="C165" s="452"/>
      <c r="D165" s="452"/>
      <c r="E165" s="452"/>
      <c r="F165" s="192" t="str">
        <f>IF($G165="Select","0",IF($G$169&gt;0,ROUND(100/$G$169,2),"0.00"))</f>
        <v>0</v>
      </c>
      <c r="G165" s="151" t="s">
        <v>217</v>
      </c>
      <c r="H165" s="165" t="str">
        <f>IF(G165="Select","0",IF(G165="1-Not Satisfactory",F165*1,IF(G165="2-Needs Improvement",F165*2,IF(G165="3-Satisfactory",F165*3,IF(G165="4-Commendable",F165*4,IF(G165="5-Outstanding",F165*5,0))))))</f>
        <v>0</v>
      </c>
    </row>
    <row r="166" spans="1:8" x14ac:dyDescent="0.25">
      <c r="A166" s="159"/>
      <c r="B166" s="451" t="s">
        <v>286</v>
      </c>
      <c r="C166" s="451"/>
      <c r="D166" s="451"/>
      <c r="E166" s="451"/>
      <c r="F166" s="192" t="str">
        <f t="shared" ref="F166:F168" si="26">IF($G166="Select","0",IF($G$169&gt;0,ROUND(100/$G$169,2),"0.00"))</f>
        <v>0</v>
      </c>
      <c r="G166" s="142" t="s">
        <v>217</v>
      </c>
      <c r="H166" s="166" t="str">
        <f t="shared" ref="H166:H168" si="27">IF(G166="Select","0",IF(G166="1-Not Satisfactory",F166*1,IF(G166="2-Needs Improvement",F166*2,IF(G166="3-Satisfactory",F166*3,IF(G166="4-Commendable",F166*4,IF(G166="5-Outstanding",F166*5,0))))))</f>
        <v>0</v>
      </c>
    </row>
    <row r="167" spans="1:8" x14ac:dyDescent="0.25">
      <c r="A167" s="159"/>
      <c r="B167" s="451" t="s">
        <v>287</v>
      </c>
      <c r="C167" s="451"/>
      <c r="D167" s="451"/>
      <c r="E167" s="451"/>
      <c r="F167" s="192" t="str">
        <f t="shared" si="26"/>
        <v>0</v>
      </c>
      <c r="G167" s="142" t="s">
        <v>217</v>
      </c>
      <c r="H167" s="166" t="str">
        <f t="shared" si="27"/>
        <v>0</v>
      </c>
    </row>
    <row r="168" spans="1:8" ht="15.75" thickBot="1" x14ac:dyDescent="0.3">
      <c r="A168" s="159"/>
      <c r="B168" s="451" t="s">
        <v>288</v>
      </c>
      <c r="C168" s="451"/>
      <c r="D168" s="451"/>
      <c r="E168" s="451"/>
      <c r="F168" s="192" t="str">
        <f t="shared" si="26"/>
        <v>0</v>
      </c>
      <c r="G168" s="142" t="s">
        <v>217</v>
      </c>
      <c r="H168" s="167" t="str">
        <f t="shared" si="27"/>
        <v>0</v>
      </c>
    </row>
    <row r="169" spans="1:8" ht="15.75" thickBot="1" x14ac:dyDescent="0.3">
      <c r="A169" s="162"/>
      <c r="C169" s="168"/>
      <c r="E169" s="189" t="s">
        <v>289</v>
      </c>
      <c r="F169" s="169">
        <f>SUM(F165:F168)</f>
        <v>0</v>
      </c>
      <c r="G169" s="183">
        <f>COUNTIF(G165:G168,"1-Not Satisfactory")+COUNTIF(G165:G168,"2-Needs Improvement")+COUNTIF(G165:G168,"3-Satisfactory")+COUNTIF(G165:G168,"4-Commendable")+COUNTIF(G165:G168,"5-Outstanding")</f>
        <v>0</v>
      </c>
      <c r="H169" s="169">
        <f>SUM(H165:H168)</f>
        <v>0</v>
      </c>
    </row>
    <row r="170" spans="1:8" ht="15.75" thickBot="1" x14ac:dyDescent="0.3">
      <c r="A170" s="170"/>
      <c r="B170" s="171"/>
      <c r="C170" s="168"/>
      <c r="D170" s="172"/>
      <c r="E170" s="190" t="s">
        <v>290</v>
      </c>
      <c r="F170" s="173"/>
      <c r="G170" s="174" t="str">
        <f>IF(H169&gt;0,ROUND(H169/F169,2),"0.00")</f>
        <v>0.00</v>
      </c>
      <c r="H170" s="175"/>
    </row>
    <row r="171" spans="1:8" x14ac:dyDescent="0.25">
      <c r="A171" s="162"/>
    </row>
    <row r="172" spans="1:8" x14ac:dyDescent="0.25">
      <c r="A172" s="162"/>
    </row>
    <row r="173" spans="1:8" x14ac:dyDescent="0.25">
      <c r="A173" s="159" t="s">
        <v>304</v>
      </c>
      <c r="B173" s="160" t="s">
        <v>283</v>
      </c>
      <c r="C173" s="161"/>
      <c r="D173" s="161"/>
      <c r="E173" s="161"/>
      <c r="F173" s="159"/>
      <c r="G173" s="159"/>
      <c r="H173" s="162"/>
    </row>
    <row r="174" spans="1:8" ht="19.5" customHeight="1" thickBot="1" x14ac:dyDescent="0.3">
      <c r="A174" s="159"/>
      <c r="B174" s="186" t="s">
        <v>217</v>
      </c>
      <c r="C174" s="191"/>
      <c r="D174" s="191"/>
      <c r="E174" s="191"/>
      <c r="F174" s="159"/>
      <c r="H174" s="163"/>
    </row>
    <row r="175" spans="1:8" x14ac:dyDescent="0.25">
      <c r="A175" s="159"/>
      <c r="B175" s="445" t="s">
        <v>284</v>
      </c>
      <c r="C175" s="445"/>
      <c r="D175" s="445"/>
      <c r="E175" s="445"/>
      <c r="F175" s="161"/>
      <c r="G175" s="161"/>
    </row>
    <row r="176" spans="1:8" ht="50.25" customHeight="1" thickBot="1" x14ac:dyDescent="0.3">
      <c r="A176" s="159"/>
      <c r="B176" s="446"/>
      <c r="C176" s="446"/>
      <c r="D176" s="446"/>
      <c r="E176" s="446"/>
      <c r="F176" s="164"/>
      <c r="G176" s="164"/>
    </row>
    <row r="177" spans="1:8" x14ac:dyDescent="0.25">
      <c r="A177" s="159"/>
      <c r="B177" s="452" t="s">
        <v>285</v>
      </c>
      <c r="C177" s="452"/>
      <c r="D177" s="452"/>
      <c r="E177" s="452"/>
      <c r="F177" s="192" t="str">
        <f>IF($G177="Select","0",IF($G$181&gt;0,ROUND(100/$G$181,2),"0.00"))</f>
        <v>0</v>
      </c>
      <c r="G177" s="151" t="s">
        <v>217</v>
      </c>
      <c r="H177" s="165" t="str">
        <f>IF(G177="Select","0",IF(G177="1-Not Satisfactory",F177*1,IF(G177="2-Needs Improvement",F177*2,IF(G177="3-Satisfactory",F177*3,IF(G177="4-Commendable",F177*4,IF(G177="5-Outstanding",F177*5,0))))))</f>
        <v>0</v>
      </c>
    </row>
    <row r="178" spans="1:8" x14ac:dyDescent="0.25">
      <c r="A178" s="159"/>
      <c r="B178" s="451" t="s">
        <v>286</v>
      </c>
      <c r="C178" s="451"/>
      <c r="D178" s="451"/>
      <c r="E178" s="451"/>
      <c r="F178" s="192" t="str">
        <f t="shared" ref="F178:F180" si="28">IF($G178="Select","0",IF($G$13&gt;0,ROUND(100/$G$13,2),"0.00"))</f>
        <v>0</v>
      </c>
      <c r="G178" s="142" t="s">
        <v>217</v>
      </c>
      <c r="H178" s="166" t="str">
        <f t="shared" ref="H178:H180" si="29">IF(G178="Select","0",IF(G178="1-Not Satisfactory",F178*1,IF(G178="2-Needs Improvement",F178*2,IF(G178="3-Satisfactory",F178*3,IF(G178="4-Commendable",F178*4,IF(G178="5-Outstanding",F178*5,0))))))</f>
        <v>0</v>
      </c>
    </row>
    <row r="179" spans="1:8" x14ac:dyDescent="0.25">
      <c r="A179" s="159"/>
      <c r="B179" s="451" t="s">
        <v>287</v>
      </c>
      <c r="C179" s="451"/>
      <c r="D179" s="451"/>
      <c r="E179" s="451"/>
      <c r="F179" s="192" t="str">
        <f t="shared" si="28"/>
        <v>0</v>
      </c>
      <c r="G179" s="142" t="s">
        <v>217</v>
      </c>
      <c r="H179" s="166" t="str">
        <f t="shared" si="29"/>
        <v>0</v>
      </c>
    </row>
    <row r="180" spans="1:8" ht="15.75" thickBot="1" x14ac:dyDescent="0.3">
      <c r="A180" s="159"/>
      <c r="B180" s="451" t="s">
        <v>288</v>
      </c>
      <c r="C180" s="451"/>
      <c r="D180" s="451"/>
      <c r="E180" s="451"/>
      <c r="F180" s="192" t="str">
        <f t="shared" si="28"/>
        <v>0</v>
      </c>
      <c r="G180" s="142" t="s">
        <v>217</v>
      </c>
      <c r="H180" s="167" t="str">
        <f t="shared" si="29"/>
        <v>0</v>
      </c>
    </row>
    <row r="181" spans="1:8" ht="15.75" thickBot="1" x14ac:dyDescent="0.3">
      <c r="A181" s="162"/>
      <c r="C181" s="168"/>
      <c r="E181" s="189" t="s">
        <v>289</v>
      </c>
      <c r="F181" s="169">
        <f>SUM(F177:F180)</f>
        <v>0</v>
      </c>
      <c r="G181" s="183">
        <f>COUNTIF(G177:G180,"1-Not Satisfactory")+COUNTIF(G177:G180,"2-Needs Improvement")+COUNTIF(G177:G180,"3-Satisfactory")+COUNTIF(G177:G180,"4-Commendable")+COUNTIF(G177:G180,"5-Outstanding")</f>
        <v>0</v>
      </c>
      <c r="H181" s="169">
        <f>SUM(H177:H180)</f>
        <v>0</v>
      </c>
    </row>
    <row r="182" spans="1:8" ht="15.75" thickBot="1" x14ac:dyDescent="0.3">
      <c r="A182" s="170"/>
      <c r="B182" s="171"/>
      <c r="C182" s="168"/>
      <c r="D182" s="172"/>
      <c r="E182" s="190" t="s">
        <v>290</v>
      </c>
      <c r="F182" s="173"/>
      <c r="G182" s="174" t="str">
        <f>IF(H181&gt;0,ROUND(H181/F181,2),"0.00")</f>
        <v>0.00</v>
      </c>
      <c r="H182" s="175"/>
    </row>
    <row r="183" spans="1:8" x14ac:dyDescent="0.25">
      <c r="A183" s="162"/>
    </row>
  </sheetData>
  <sheetProtection algorithmName="SHA-512" hashValue="sG65Hb8pV3Tgsgz1Cdp/V1NaATo0t1MQrziP0mhJAjd28XslWhHv9TOFBW+MFaGP1rJXzlEvMj93Sa3n8ay8iw==" saltValue="9yU3qLAlPBc5jW0qzeqvtg==" spinCount="100000" sheet="1" objects="1" scenarios="1" selectLockedCells="1"/>
  <mergeCells count="94">
    <mergeCell ref="B22:E22"/>
    <mergeCell ref="B23:E23"/>
    <mergeCell ref="B24:E24"/>
    <mergeCell ref="A1:F1"/>
    <mergeCell ref="B2:E3"/>
    <mergeCell ref="B4:E4"/>
    <mergeCell ref="B7:E7"/>
    <mergeCell ref="B8:E8"/>
    <mergeCell ref="F4:H4"/>
    <mergeCell ref="B19:E19"/>
    <mergeCell ref="B20:E20"/>
    <mergeCell ref="B21:E21"/>
    <mergeCell ref="B9:E9"/>
    <mergeCell ref="B10:E10"/>
    <mergeCell ref="B11:E11"/>
    <mergeCell ref="B12:E12"/>
    <mergeCell ref="B35:E35"/>
    <mergeCell ref="B36:E36"/>
    <mergeCell ref="B43:E43"/>
    <mergeCell ref="B44:E44"/>
    <mergeCell ref="B31:E31"/>
    <mergeCell ref="B32:E32"/>
    <mergeCell ref="B33:E33"/>
    <mergeCell ref="B34:E34"/>
    <mergeCell ref="B60:E60"/>
    <mergeCell ref="B45:E45"/>
    <mergeCell ref="B46:E46"/>
    <mergeCell ref="B47:E47"/>
    <mergeCell ref="B48:E48"/>
    <mergeCell ref="B55:E55"/>
    <mergeCell ref="B56:E56"/>
    <mergeCell ref="B57:E57"/>
    <mergeCell ref="B58:E58"/>
    <mergeCell ref="B59:E59"/>
    <mergeCell ref="B71:E71"/>
    <mergeCell ref="B72:E72"/>
    <mergeCell ref="B79:E79"/>
    <mergeCell ref="B80:E80"/>
    <mergeCell ref="B67:E67"/>
    <mergeCell ref="B68:E68"/>
    <mergeCell ref="B69:E69"/>
    <mergeCell ref="B70:E70"/>
    <mergeCell ref="B96:E96"/>
    <mergeCell ref="B81:E81"/>
    <mergeCell ref="B82:E82"/>
    <mergeCell ref="B83:E83"/>
    <mergeCell ref="B84:E84"/>
    <mergeCell ref="B91:E91"/>
    <mergeCell ref="B92:E92"/>
    <mergeCell ref="B93:E93"/>
    <mergeCell ref="B94:E94"/>
    <mergeCell ref="B95:E95"/>
    <mergeCell ref="B107:E107"/>
    <mergeCell ref="B108:E108"/>
    <mergeCell ref="B115:E115"/>
    <mergeCell ref="B116:E116"/>
    <mergeCell ref="B103:E103"/>
    <mergeCell ref="B104:E104"/>
    <mergeCell ref="B105:E105"/>
    <mergeCell ref="B106:E106"/>
    <mergeCell ref="B132:E132"/>
    <mergeCell ref="B117:E117"/>
    <mergeCell ref="B118:E118"/>
    <mergeCell ref="B119:E119"/>
    <mergeCell ref="B120:E120"/>
    <mergeCell ref="B127:E127"/>
    <mergeCell ref="B128:E128"/>
    <mergeCell ref="B129:E129"/>
    <mergeCell ref="B130:E130"/>
    <mergeCell ref="B131:E131"/>
    <mergeCell ref="B143:E143"/>
    <mergeCell ref="B144:E144"/>
    <mergeCell ref="B151:E151"/>
    <mergeCell ref="B152:E152"/>
    <mergeCell ref="B139:E139"/>
    <mergeCell ref="B140:E140"/>
    <mergeCell ref="B141:E141"/>
    <mergeCell ref="B142:E142"/>
    <mergeCell ref="B179:E179"/>
    <mergeCell ref="B180:E180"/>
    <mergeCell ref="B175:E175"/>
    <mergeCell ref="B176:E176"/>
    <mergeCell ref="B177:E177"/>
    <mergeCell ref="B178:E178"/>
    <mergeCell ref="B168:E168"/>
    <mergeCell ref="B153:E153"/>
    <mergeCell ref="B154:E154"/>
    <mergeCell ref="B155:E155"/>
    <mergeCell ref="B163:E163"/>
    <mergeCell ref="B164:E164"/>
    <mergeCell ref="B165:E165"/>
    <mergeCell ref="B166:E166"/>
    <mergeCell ref="B167:E167"/>
    <mergeCell ref="B156:E156"/>
  </mergeCells>
  <conditionalFormatting sqref="G9:G12">
    <cfRule type="expression" dxfId="14" priority="103">
      <formula>AND($F9&gt;0,$G9&lt;&gt;"Select")</formula>
    </cfRule>
  </conditionalFormatting>
  <conditionalFormatting sqref="G21:G24">
    <cfRule type="expression" dxfId="13" priority="14">
      <formula>AND($F21&gt;0,$G21&lt;&gt;"Select")</formula>
    </cfRule>
  </conditionalFormatting>
  <conditionalFormatting sqref="G33:G36">
    <cfRule type="expression" dxfId="12" priority="13">
      <formula>AND($F33&gt;0,$G33&lt;&gt;"Select")</formula>
    </cfRule>
  </conditionalFormatting>
  <conditionalFormatting sqref="G45:G48">
    <cfRule type="expression" dxfId="11" priority="12">
      <formula>AND($F45&gt;0,$G45&lt;&gt;"Select")</formula>
    </cfRule>
  </conditionalFormatting>
  <conditionalFormatting sqref="G57:G60">
    <cfRule type="expression" dxfId="10" priority="11">
      <formula>AND($F57&gt;0,$G57&lt;&gt;"Select")</formula>
    </cfRule>
  </conditionalFormatting>
  <conditionalFormatting sqref="G69:G72">
    <cfRule type="expression" dxfId="9" priority="10">
      <formula>AND($F69&gt;0,$G69&lt;&gt;"Select")</formula>
    </cfRule>
  </conditionalFormatting>
  <conditionalFormatting sqref="G81:G84">
    <cfRule type="expression" dxfId="8" priority="9">
      <formula>AND($F81&gt;0,$G81&lt;&gt;"Select")</formula>
    </cfRule>
  </conditionalFormatting>
  <conditionalFormatting sqref="G93:G96">
    <cfRule type="expression" dxfId="7" priority="8">
      <formula>AND($F93&gt;0,$G93&lt;&gt;"Select")</formula>
    </cfRule>
  </conditionalFormatting>
  <conditionalFormatting sqref="G105:G108">
    <cfRule type="expression" dxfId="6" priority="7">
      <formula>AND($F105&gt;0,$G105&lt;&gt;"Select")</formula>
    </cfRule>
  </conditionalFormatting>
  <conditionalFormatting sqref="G117:G120">
    <cfRule type="expression" dxfId="5" priority="6">
      <formula>AND($F117&gt;0,$G117&lt;&gt;"Select")</formula>
    </cfRule>
  </conditionalFormatting>
  <conditionalFormatting sqref="G129:G132">
    <cfRule type="expression" dxfId="4" priority="5">
      <formula>AND($F129&gt;0,$G129&lt;&gt;"Select")</formula>
    </cfRule>
  </conditionalFormatting>
  <conditionalFormatting sqref="G141:G144">
    <cfRule type="expression" dxfId="3" priority="4">
      <formula>AND($F141&gt;0,$G141&lt;&gt;"Select")</formula>
    </cfRule>
  </conditionalFormatting>
  <conditionalFormatting sqref="G153:G156">
    <cfRule type="expression" dxfId="2" priority="3">
      <formula>AND($F153&gt;0,$G153&lt;&gt;"Select")</formula>
    </cfRule>
  </conditionalFormatting>
  <conditionalFormatting sqref="G165:G168">
    <cfRule type="expression" dxfId="1" priority="2">
      <formula>AND($F165&gt;0,$G165&lt;&gt;"Select")</formula>
    </cfRule>
  </conditionalFormatting>
  <conditionalFormatting sqref="G177:G180">
    <cfRule type="expression" dxfId="0" priority="1">
      <formula>AND($F177&gt;0,$G177&lt;&gt;"Select")</formula>
    </cfRule>
  </conditionalFormatting>
  <dataValidations xWindow="989" yWindow="509" count="1">
    <dataValidation allowBlank="1" error="Whole numbers only betwen 0-100" prompt="Whole numbers only betwen 0-100" sqref="F177:F180 F165:F168 F9:F12 F45:F48 F21:F24 F57:F60 F69:F72 F81:F84 F93:F96 F105:F108 F117:F120 F129:F132 F141:F144 F153:F156 F33:F36" xr:uid="{F88E11A2-DF99-432C-9DE0-0C84EAD18853}"/>
  </dataValidations>
  <pageMargins left="0.7" right="0.7" top="0.75" bottom="0.75" header="0.3" footer="0.3"/>
  <pageSetup orientation="portrait" r:id="rId1"/>
  <ignoredErrors>
    <ignoredError sqref="F11:F12" unlockedFormula="1"/>
    <ignoredError sqref="G13" formula="1"/>
  </ignoredErrors>
  <extLst>
    <ext xmlns:x14="http://schemas.microsoft.com/office/spreadsheetml/2009/9/main" uri="{CCE6A557-97BC-4b89-ADB6-D9C93CAAB3DF}">
      <x14:dataValidations xmlns:xm="http://schemas.microsoft.com/office/excel/2006/main" xWindow="989" yWindow="509" count="2">
        <x14:dataValidation type="list" allowBlank="1" showInputMessage="1" showErrorMessage="1" xr:uid="{8CF933A5-B2CD-45EE-B2C3-5EB7CDE16C32}">
          <x14:formula1>
            <xm:f>Aid!$E$25:$E$37</xm:f>
          </x14:formula1>
          <xm:sqref>B6:E6 B138:E138 B150:E150 B162:E162 B18:E18 B30:E30 B42:E42 B54:E54 B66:E66 B78:E78 B90:E90 B102:E102 B114:E114 B126:E126 B174:E174</xm:sqref>
        </x14:dataValidation>
        <x14:dataValidation type="list" allowBlank="1" showInputMessage="1" showErrorMessage="1" error="Select" prompt="Select" xr:uid="{588FB3DF-9512-4427-B815-3FF8CD928FA1}">
          <x14:formula1>
            <xm:f>Aid!$G$3:$G$8</xm:f>
          </x14:formula1>
          <xm:sqref>G9:G12 G153:G156 G165:G168 G21:G24 G33:G36 G45:G48 G57:G60 G69:G72 G81:G84 G93:G96 G105:G108 G117:G120 G129:G132 G141:G144 G177:G180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4443F-138A-4B99-AA66-36DEF3DEE44A}">
  <dimension ref="A1:S120"/>
  <sheetViews>
    <sheetView topLeftCell="A94" workbookViewId="0">
      <selection activeCell="C118" sqref="C118"/>
    </sheetView>
  </sheetViews>
  <sheetFormatPr defaultRowHeight="15" x14ac:dyDescent="0.25"/>
  <cols>
    <col min="1" max="1" width="16.42578125" customWidth="1"/>
    <col min="2" max="2" width="22.140625" customWidth="1"/>
    <col min="3" max="3" width="16.42578125" style="96" customWidth="1"/>
    <col min="4" max="4" width="16.42578125" customWidth="1"/>
    <col min="5" max="5" width="19.7109375" bestFit="1" customWidth="1"/>
    <col min="6" max="6" width="19.7109375" style="96" customWidth="1"/>
    <col min="7" max="7" width="48.5703125" style="96" customWidth="1"/>
    <col min="8" max="8" width="33.5703125" bestFit="1" customWidth="1"/>
    <col min="9" max="9" width="78.140625" bestFit="1" customWidth="1"/>
    <col min="12" max="12" width="37.5703125" customWidth="1"/>
    <col min="13" max="13" width="39" customWidth="1"/>
    <col min="15" max="15" width="9.140625" customWidth="1"/>
    <col min="18" max="18" width="46.140625" customWidth="1"/>
  </cols>
  <sheetData>
    <row r="1" spans="1:19" x14ac:dyDescent="0.25">
      <c r="A1" s="453" t="s">
        <v>1</v>
      </c>
      <c r="B1" s="454"/>
      <c r="C1" s="454"/>
      <c r="D1" s="454"/>
      <c r="E1" s="83" t="s">
        <v>28</v>
      </c>
      <c r="F1" s="83" t="s">
        <v>30</v>
      </c>
      <c r="G1" s="84" t="s">
        <v>44</v>
      </c>
      <c r="H1" s="85" t="s">
        <v>63</v>
      </c>
      <c r="I1" s="85" t="s">
        <v>50</v>
      </c>
    </row>
    <row r="2" spans="1:19" ht="15.75" thickBot="1" x14ac:dyDescent="0.3">
      <c r="A2" s="86" t="s">
        <v>211</v>
      </c>
      <c r="B2" s="87" t="s">
        <v>212</v>
      </c>
      <c r="C2" s="87" t="s">
        <v>213</v>
      </c>
      <c r="D2" s="87" t="s">
        <v>214</v>
      </c>
      <c r="E2" s="87" t="s">
        <v>215</v>
      </c>
      <c r="F2" s="87" t="s">
        <v>216</v>
      </c>
      <c r="G2" s="88" t="s">
        <v>19</v>
      </c>
      <c r="H2" s="89" t="s">
        <v>9</v>
      </c>
      <c r="I2" s="89" t="s">
        <v>257</v>
      </c>
    </row>
    <row r="3" spans="1:19" x14ac:dyDescent="0.25">
      <c r="A3" s="90" t="s">
        <v>217</v>
      </c>
      <c r="B3" s="90" t="s">
        <v>217</v>
      </c>
      <c r="C3" s="90" t="s">
        <v>217</v>
      </c>
      <c r="D3" s="90" t="s">
        <v>217</v>
      </c>
      <c r="E3" s="90" t="s">
        <v>217</v>
      </c>
      <c r="F3" s="90" t="s">
        <v>217</v>
      </c>
      <c r="G3" s="90" t="s">
        <v>217</v>
      </c>
      <c r="H3" s="90" t="s">
        <v>217</v>
      </c>
      <c r="I3" s="90" t="s">
        <v>217</v>
      </c>
    </row>
    <row r="4" spans="1:19" x14ac:dyDescent="0.25">
      <c r="A4" s="91" t="s">
        <v>218</v>
      </c>
      <c r="B4" s="91" t="s">
        <v>219</v>
      </c>
      <c r="C4" s="91"/>
      <c r="D4" s="91"/>
      <c r="E4" s="91" t="s">
        <v>42</v>
      </c>
      <c r="F4" s="92" t="s">
        <v>220</v>
      </c>
      <c r="G4" s="91" t="s">
        <v>221</v>
      </c>
      <c r="H4" s="93" t="s">
        <v>222</v>
      </c>
      <c r="I4" s="93" t="s">
        <v>258</v>
      </c>
    </row>
    <row r="5" spans="1:19" x14ac:dyDescent="0.25">
      <c r="A5" s="91" t="s">
        <v>223</v>
      </c>
      <c r="B5" s="91" t="s">
        <v>224</v>
      </c>
      <c r="C5" s="91"/>
      <c r="D5" s="91"/>
      <c r="E5" s="91" t="s">
        <v>43</v>
      </c>
      <c r="F5" s="91" t="s">
        <v>225</v>
      </c>
      <c r="G5" s="91" t="s">
        <v>226</v>
      </c>
      <c r="H5" s="93" t="s">
        <v>227</v>
      </c>
      <c r="I5" s="93" t="s">
        <v>259</v>
      </c>
    </row>
    <row r="6" spans="1:19" x14ac:dyDescent="0.25">
      <c r="A6" s="91" t="s">
        <v>228</v>
      </c>
      <c r="B6" s="94"/>
      <c r="C6" s="91"/>
      <c r="D6" s="91"/>
      <c r="E6" s="91" t="s">
        <v>229</v>
      </c>
      <c r="F6" s="91" t="s">
        <v>230</v>
      </c>
      <c r="G6" s="91" t="s">
        <v>231</v>
      </c>
      <c r="H6" s="91" t="s">
        <v>232</v>
      </c>
      <c r="I6" s="29"/>
    </row>
    <row r="7" spans="1:19" x14ac:dyDescent="0.25">
      <c r="A7" s="94"/>
      <c r="B7" s="94"/>
      <c r="C7" s="91"/>
      <c r="D7" s="91"/>
      <c r="E7" s="91" t="s">
        <v>233</v>
      </c>
      <c r="F7" s="91" t="s">
        <v>234</v>
      </c>
      <c r="G7" s="91" t="s">
        <v>235</v>
      </c>
      <c r="H7" s="94"/>
      <c r="I7" s="94"/>
    </row>
    <row r="8" spans="1:19" x14ac:dyDescent="0.25">
      <c r="A8" s="94"/>
      <c r="B8" s="94"/>
      <c r="C8" s="91"/>
      <c r="D8" s="91"/>
      <c r="E8" s="91" t="s">
        <v>47</v>
      </c>
      <c r="F8" s="91" t="s">
        <v>236</v>
      </c>
      <c r="G8" s="91" t="s">
        <v>237</v>
      </c>
      <c r="H8" s="94"/>
      <c r="I8" s="94"/>
    </row>
    <row r="9" spans="1:19" x14ac:dyDescent="0.25">
      <c r="A9" s="94"/>
      <c r="B9" s="94"/>
      <c r="C9" s="91"/>
      <c r="D9" s="91"/>
      <c r="E9" s="91" t="s">
        <v>48</v>
      </c>
      <c r="F9" s="91" t="s">
        <v>238</v>
      </c>
      <c r="G9" s="29"/>
      <c r="H9" s="94"/>
      <c r="I9" s="94"/>
    </row>
    <row r="10" spans="1:19" x14ac:dyDescent="0.25">
      <c r="A10" s="79"/>
      <c r="B10" s="79"/>
      <c r="C10" s="95"/>
      <c r="D10" s="79"/>
      <c r="E10" s="79"/>
      <c r="F10" s="95"/>
      <c r="G10" s="95"/>
      <c r="H10" s="79"/>
    </row>
    <row r="15" spans="1:19" ht="18" x14ac:dyDescent="0.3">
      <c r="A15" s="81" t="s">
        <v>119</v>
      </c>
      <c r="G15" s="101" t="s">
        <v>119</v>
      </c>
      <c r="H15" t="s">
        <v>249</v>
      </c>
      <c r="I15" t="s">
        <v>250</v>
      </c>
      <c r="J15" t="s">
        <v>251</v>
      </c>
      <c r="K15" t="s">
        <v>252</v>
      </c>
      <c r="L15" t="s">
        <v>247</v>
      </c>
      <c r="M15" t="s">
        <v>253</v>
      </c>
      <c r="N15" t="s">
        <v>254</v>
      </c>
      <c r="O15" t="s">
        <v>255</v>
      </c>
      <c r="P15" t="s">
        <v>89</v>
      </c>
      <c r="Q15" t="s">
        <v>349</v>
      </c>
      <c r="R15" t="s">
        <v>248</v>
      </c>
      <c r="S15" t="s">
        <v>256</v>
      </c>
    </row>
    <row r="16" spans="1:19" x14ac:dyDescent="0.25">
      <c r="A16">
        <v>1</v>
      </c>
      <c r="F16" s="3"/>
      <c r="G16" s="1" t="s">
        <v>217</v>
      </c>
      <c r="H16" s="1" t="s">
        <v>217</v>
      </c>
      <c r="I16" s="1" t="s">
        <v>217</v>
      </c>
      <c r="J16" s="1" t="s">
        <v>217</v>
      </c>
      <c r="K16" s="1" t="s">
        <v>217</v>
      </c>
      <c r="L16" s="1" t="s">
        <v>217</v>
      </c>
      <c r="M16" s="1" t="s">
        <v>217</v>
      </c>
      <c r="N16" s="1" t="s">
        <v>217</v>
      </c>
      <c r="O16" s="1" t="s">
        <v>217</v>
      </c>
      <c r="P16" s="1" t="s">
        <v>217</v>
      </c>
      <c r="Q16" s="1" t="s">
        <v>217</v>
      </c>
      <c r="R16" s="1" t="s">
        <v>217</v>
      </c>
      <c r="S16" s="1" t="s">
        <v>217</v>
      </c>
    </row>
    <row r="17" spans="1:19" x14ac:dyDescent="0.25">
      <c r="A17" s="82" t="s">
        <v>120</v>
      </c>
      <c r="F17" s="3">
        <v>1</v>
      </c>
      <c r="G17" s="1" t="s">
        <v>249</v>
      </c>
      <c r="H17" s="1" t="s">
        <v>121</v>
      </c>
      <c r="I17" s="1" t="s">
        <v>125</v>
      </c>
      <c r="J17" s="1" t="s">
        <v>135</v>
      </c>
      <c r="K17" s="1" t="s">
        <v>137</v>
      </c>
      <c r="L17" s="1" t="s">
        <v>151</v>
      </c>
      <c r="M17" s="1" t="s">
        <v>163</v>
      </c>
      <c r="N17" s="1" t="s">
        <v>176</v>
      </c>
      <c r="O17" s="1" t="s">
        <v>183</v>
      </c>
      <c r="P17" s="1" t="s">
        <v>191</v>
      </c>
      <c r="Q17" s="1" t="s">
        <v>350</v>
      </c>
      <c r="R17" s="1" t="s">
        <v>202</v>
      </c>
      <c r="S17" s="1" t="s">
        <v>193</v>
      </c>
    </row>
    <row r="18" spans="1:19" x14ac:dyDescent="0.25">
      <c r="A18" s="1" t="s">
        <v>121</v>
      </c>
      <c r="F18" s="3">
        <v>2</v>
      </c>
      <c r="G18" s="1" t="s">
        <v>250</v>
      </c>
      <c r="H18" s="1" t="s">
        <v>122</v>
      </c>
      <c r="I18" s="1" t="s">
        <v>126</v>
      </c>
      <c r="J18" t="s">
        <v>49</v>
      </c>
      <c r="K18" s="1" t="s">
        <v>138</v>
      </c>
      <c r="L18" s="1" t="s">
        <v>152</v>
      </c>
      <c r="M18" s="1" t="s">
        <v>164</v>
      </c>
      <c r="N18" s="1" t="s">
        <v>177</v>
      </c>
      <c r="O18" s="1" t="s">
        <v>184</v>
      </c>
      <c r="P18" s="1" t="s">
        <v>49</v>
      </c>
      <c r="Q18" s="1"/>
      <c r="R18" s="1" t="s">
        <v>205</v>
      </c>
      <c r="S18" s="1" t="s">
        <v>194</v>
      </c>
    </row>
    <row r="19" spans="1:19" x14ac:dyDescent="0.25">
      <c r="A19" s="1" t="s">
        <v>122</v>
      </c>
      <c r="F19" s="3">
        <v>3</v>
      </c>
      <c r="G19" s="1" t="s">
        <v>251</v>
      </c>
      <c r="H19" s="1" t="s">
        <v>123</v>
      </c>
      <c r="I19" s="1" t="s">
        <v>127</v>
      </c>
      <c r="J19" t="s">
        <v>49</v>
      </c>
      <c r="K19" s="1" t="s">
        <v>139</v>
      </c>
      <c r="L19" s="1" t="s">
        <v>153</v>
      </c>
      <c r="M19" s="1" t="s">
        <v>165</v>
      </c>
      <c r="N19" s="1" t="s">
        <v>178</v>
      </c>
      <c r="O19" s="1" t="s">
        <v>185</v>
      </c>
      <c r="P19" s="1" t="s">
        <v>49</v>
      </c>
      <c r="Q19" s="1"/>
      <c r="R19" t="s">
        <v>203</v>
      </c>
      <c r="S19" s="1" t="s">
        <v>195</v>
      </c>
    </row>
    <row r="20" spans="1:19" x14ac:dyDescent="0.25">
      <c r="A20" s="1" t="s">
        <v>123</v>
      </c>
      <c r="F20" s="3">
        <v>4</v>
      </c>
      <c r="G20" s="1" t="s">
        <v>252</v>
      </c>
      <c r="I20" s="1" t="s">
        <v>128</v>
      </c>
      <c r="J20" t="s">
        <v>49</v>
      </c>
      <c r="K20" s="1" t="s">
        <v>140</v>
      </c>
      <c r="L20" s="1" t="s">
        <v>154</v>
      </c>
      <c r="M20" s="1" t="s">
        <v>166</v>
      </c>
      <c r="N20" s="1" t="s">
        <v>179</v>
      </c>
      <c r="O20" s="1" t="s">
        <v>186</v>
      </c>
      <c r="P20" s="1" t="s">
        <v>49</v>
      </c>
      <c r="Q20" s="1"/>
      <c r="R20" s="1" t="s">
        <v>204</v>
      </c>
      <c r="S20" s="1" t="s">
        <v>196</v>
      </c>
    </row>
    <row r="21" spans="1:19" x14ac:dyDescent="0.25">
      <c r="F21" s="3">
        <v>5</v>
      </c>
      <c r="G21" s="1" t="s">
        <v>247</v>
      </c>
      <c r="I21" s="1" t="s">
        <v>129</v>
      </c>
      <c r="J21" t="s">
        <v>49</v>
      </c>
      <c r="L21" s="1" t="s">
        <v>155</v>
      </c>
      <c r="M21" s="1" t="s">
        <v>167</v>
      </c>
      <c r="N21" s="1" t="s">
        <v>180</v>
      </c>
      <c r="O21" s="1" t="s">
        <v>187</v>
      </c>
      <c r="P21" s="1" t="s">
        <v>49</v>
      </c>
      <c r="Q21" s="1"/>
      <c r="R21" s="1" t="s">
        <v>437</v>
      </c>
      <c r="S21" s="1" t="s">
        <v>197</v>
      </c>
    </row>
    <row r="22" spans="1:19" x14ac:dyDescent="0.25">
      <c r="F22" s="3">
        <v>6</v>
      </c>
      <c r="G22" s="1" t="s">
        <v>253</v>
      </c>
      <c r="I22" s="1" t="s">
        <v>130</v>
      </c>
      <c r="J22" t="s">
        <v>49</v>
      </c>
      <c r="L22" s="1" t="s">
        <v>156</v>
      </c>
      <c r="M22" s="1" t="s">
        <v>168</v>
      </c>
      <c r="N22" s="1" t="s">
        <v>181</v>
      </c>
      <c r="O22" s="1" t="s">
        <v>188</v>
      </c>
      <c r="P22" s="1" t="s">
        <v>49</v>
      </c>
      <c r="Q22" s="1"/>
      <c r="R22" s="1"/>
      <c r="S22" s="1" t="s">
        <v>198</v>
      </c>
    </row>
    <row r="23" spans="1:19" x14ac:dyDescent="0.25">
      <c r="A23">
        <v>2</v>
      </c>
      <c r="F23" s="3">
        <v>7</v>
      </c>
      <c r="G23" s="1" t="s">
        <v>254</v>
      </c>
      <c r="I23" s="1" t="s">
        <v>131</v>
      </c>
      <c r="J23" t="s">
        <v>49</v>
      </c>
      <c r="L23" s="1" t="s">
        <v>157</v>
      </c>
      <c r="M23" s="1" t="s">
        <v>169</v>
      </c>
      <c r="N23" s="1" t="s">
        <v>49</v>
      </c>
      <c r="O23" s="1" t="s">
        <v>189</v>
      </c>
      <c r="P23" s="1" t="s">
        <v>49</v>
      </c>
      <c r="Q23" s="1"/>
      <c r="R23" s="1"/>
      <c r="S23" s="1" t="s">
        <v>199</v>
      </c>
    </row>
    <row r="24" spans="1:19" x14ac:dyDescent="0.25">
      <c r="A24" s="82" t="s">
        <v>124</v>
      </c>
      <c r="F24" s="3">
        <v>8</v>
      </c>
      <c r="G24" s="1" t="s">
        <v>353</v>
      </c>
      <c r="I24" s="1" t="s">
        <v>132</v>
      </c>
      <c r="J24" t="s">
        <v>49</v>
      </c>
      <c r="L24" s="1" t="s">
        <v>158</v>
      </c>
      <c r="M24" s="1" t="s">
        <v>170</v>
      </c>
      <c r="N24" s="1" t="s">
        <v>49</v>
      </c>
      <c r="R24" s="1"/>
      <c r="S24" s="1" t="s">
        <v>200</v>
      </c>
    </row>
    <row r="25" spans="1:19" x14ac:dyDescent="0.25">
      <c r="A25" s="1" t="s">
        <v>125</v>
      </c>
      <c r="E25" s="185" t="s">
        <v>217</v>
      </c>
      <c r="F25" s="3">
        <v>9</v>
      </c>
      <c r="G25" s="1" t="s">
        <v>89</v>
      </c>
      <c r="I25" s="1" t="s">
        <v>133</v>
      </c>
      <c r="J25" t="s">
        <v>49</v>
      </c>
      <c r="L25" s="1" t="s">
        <v>159</v>
      </c>
      <c r="M25" s="1" t="s">
        <v>171</v>
      </c>
      <c r="N25" s="1" t="s">
        <v>49</v>
      </c>
    </row>
    <row r="26" spans="1:19" x14ac:dyDescent="0.25">
      <c r="A26" s="1" t="s">
        <v>126</v>
      </c>
      <c r="E26" s="185" t="s">
        <v>88</v>
      </c>
      <c r="F26" s="3">
        <v>10</v>
      </c>
      <c r="G26" s="3" t="s">
        <v>349</v>
      </c>
      <c r="L26" s="1" t="s">
        <v>160</v>
      </c>
      <c r="M26" s="1" t="s">
        <v>172</v>
      </c>
      <c r="N26" s="1" t="s">
        <v>49</v>
      </c>
    </row>
    <row r="27" spans="1:19" x14ac:dyDescent="0.25">
      <c r="A27" s="1" t="s">
        <v>127</v>
      </c>
      <c r="E27" s="98" t="s">
        <v>331</v>
      </c>
      <c r="F27" s="3">
        <v>11</v>
      </c>
      <c r="G27" s="1" t="s">
        <v>248</v>
      </c>
      <c r="L27" s="1" t="s">
        <v>161</v>
      </c>
      <c r="M27" s="1" t="s">
        <v>173</v>
      </c>
      <c r="N27" s="1" t="s">
        <v>49</v>
      </c>
    </row>
    <row r="28" spans="1:19" x14ac:dyDescent="0.25">
      <c r="A28" s="1" t="s">
        <v>128</v>
      </c>
      <c r="E28" s="98" t="s">
        <v>86</v>
      </c>
      <c r="F28" s="3">
        <v>12</v>
      </c>
      <c r="G28" s="1" t="s">
        <v>352</v>
      </c>
      <c r="M28" s="1" t="s">
        <v>174</v>
      </c>
      <c r="N28" s="1" t="s">
        <v>49</v>
      </c>
    </row>
    <row r="29" spans="1:19" x14ac:dyDescent="0.25">
      <c r="A29" s="1" t="s">
        <v>129</v>
      </c>
      <c r="E29" s="98" t="s">
        <v>332</v>
      </c>
    </row>
    <row r="30" spans="1:19" x14ac:dyDescent="0.25">
      <c r="A30" s="1" t="s">
        <v>130</v>
      </c>
      <c r="E30" s="98" t="s">
        <v>336</v>
      </c>
    </row>
    <row r="31" spans="1:19" x14ac:dyDescent="0.25">
      <c r="A31" s="1" t="s">
        <v>131</v>
      </c>
      <c r="E31" s="98" t="s">
        <v>337</v>
      </c>
    </row>
    <row r="32" spans="1:19" x14ac:dyDescent="0.25">
      <c r="A32" s="1" t="s">
        <v>132</v>
      </c>
      <c r="E32" s="98" t="s">
        <v>338</v>
      </c>
    </row>
    <row r="33" spans="1:9" x14ac:dyDescent="0.25">
      <c r="A33" s="1" t="s">
        <v>133</v>
      </c>
      <c r="E33" s="98" t="s">
        <v>339</v>
      </c>
      <c r="G33" s="96" t="s">
        <v>241</v>
      </c>
      <c r="H33" t="s">
        <v>239</v>
      </c>
      <c r="I33" t="s">
        <v>240</v>
      </c>
    </row>
    <row r="34" spans="1:9" x14ac:dyDescent="0.25">
      <c r="E34" s="98" t="s">
        <v>89</v>
      </c>
      <c r="G34" s="96" t="s">
        <v>217</v>
      </c>
      <c r="H34" s="96" t="s">
        <v>217</v>
      </c>
      <c r="I34" s="96" t="s">
        <v>217</v>
      </c>
    </row>
    <row r="35" spans="1:9" x14ac:dyDescent="0.25">
      <c r="E35" s="98" t="s">
        <v>348</v>
      </c>
      <c r="H35" s="96"/>
      <c r="I35" s="96"/>
    </row>
    <row r="36" spans="1:9" x14ac:dyDescent="0.25">
      <c r="A36">
        <v>3</v>
      </c>
      <c r="E36" s="98" t="s">
        <v>340</v>
      </c>
      <c r="G36" s="96" t="s">
        <v>239</v>
      </c>
      <c r="H36" t="s">
        <v>242</v>
      </c>
      <c r="I36" t="s">
        <v>244</v>
      </c>
    </row>
    <row r="37" spans="1:9" x14ac:dyDescent="0.25">
      <c r="A37" s="82" t="s">
        <v>134</v>
      </c>
      <c r="E37" s="98" t="s">
        <v>87</v>
      </c>
      <c r="G37" s="96" t="s">
        <v>240</v>
      </c>
      <c r="H37" t="s">
        <v>243</v>
      </c>
      <c r="I37" t="s">
        <v>245</v>
      </c>
    </row>
    <row r="38" spans="1:9" x14ac:dyDescent="0.25">
      <c r="A38" s="1" t="s">
        <v>135</v>
      </c>
      <c r="E38" s="96"/>
      <c r="I38" t="s">
        <v>246</v>
      </c>
    </row>
    <row r="39" spans="1:9" x14ac:dyDescent="0.25">
      <c r="E39" s="96"/>
    </row>
    <row r="40" spans="1:9" x14ac:dyDescent="0.25">
      <c r="A40">
        <v>4</v>
      </c>
      <c r="E40" s="96"/>
    </row>
    <row r="41" spans="1:9" x14ac:dyDescent="0.25">
      <c r="A41" s="82" t="s">
        <v>136</v>
      </c>
      <c r="E41" s="96"/>
    </row>
    <row r="42" spans="1:9" x14ac:dyDescent="0.25">
      <c r="A42" s="1" t="s">
        <v>137</v>
      </c>
      <c r="E42" s="96"/>
    </row>
    <row r="43" spans="1:9" x14ac:dyDescent="0.25">
      <c r="A43" s="1" t="s">
        <v>138</v>
      </c>
    </row>
    <row r="44" spans="1:9" x14ac:dyDescent="0.25">
      <c r="A44" s="1" t="s">
        <v>139</v>
      </c>
    </row>
    <row r="45" spans="1:9" x14ac:dyDescent="0.25">
      <c r="A45" s="1" t="s">
        <v>140</v>
      </c>
    </row>
    <row r="47" spans="1:9" x14ac:dyDescent="0.25">
      <c r="A47">
        <v>5</v>
      </c>
    </row>
    <row r="48" spans="1:9" x14ac:dyDescent="0.25">
      <c r="A48" s="82" t="s">
        <v>150</v>
      </c>
    </row>
    <row r="49" spans="1:1" x14ac:dyDescent="0.25">
      <c r="A49" s="1" t="s">
        <v>151</v>
      </c>
    </row>
    <row r="50" spans="1:1" x14ac:dyDescent="0.25">
      <c r="A50" s="1" t="s">
        <v>152</v>
      </c>
    </row>
    <row r="51" spans="1:1" x14ac:dyDescent="0.25">
      <c r="A51" s="1" t="s">
        <v>153</v>
      </c>
    </row>
    <row r="52" spans="1:1" x14ac:dyDescent="0.25">
      <c r="A52" s="1" t="s">
        <v>154</v>
      </c>
    </row>
    <row r="53" spans="1:1" x14ac:dyDescent="0.25">
      <c r="A53" s="1" t="s">
        <v>155</v>
      </c>
    </row>
    <row r="54" spans="1:1" x14ac:dyDescent="0.25">
      <c r="A54" s="1" t="s">
        <v>156</v>
      </c>
    </row>
    <row r="55" spans="1:1" x14ac:dyDescent="0.25">
      <c r="A55" s="1" t="s">
        <v>157</v>
      </c>
    </row>
    <row r="56" spans="1:1" x14ac:dyDescent="0.25">
      <c r="A56" s="1" t="s">
        <v>158</v>
      </c>
    </row>
    <row r="57" spans="1:1" x14ac:dyDescent="0.25">
      <c r="A57" s="1" t="s">
        <v>159</v>
      </c>
    </row>
    <row r="58" spans="1:1" x14ac:dyDescent="0.25">
      <c r="A58" s="1" t="s">
        <v>160</v>
      </c>
    </row>
    <row r="59" spans="1:1" x14ac:dyDescent="0.25">
      <c r="A59" s="1" t="s">
        <v>161</v>
      </c>
    </row>
    <row r="61" spans="1:1" x14ac:dyDescent="0.25">
      <c r="A61">
        <v>6</v>
      </c>
    </row>
    <row r="62" spans="1:1" x14ac:dyDescent="0.25">
      <c r="A62" s="82" t="s">
        <v>162</v>
      </c>
    </row>
    <row r="63" spans="1:1" x14ac:dyDescent="0.25">
      <c r="A63" s="1" t="s">
        <v>163</v>
      </c>
    </row>
    <row r="64" spans="1:1" x14ac:dyDescent="0.25">
      <c r="A64" s="1" t="s">
        <v>164</v>
      </c>
    </row>
    <row r="65" spans="1:1" x14ac:dyDescent="0.25">
      <c r="A65" s="1" t="s">
        <v>165</v>
      </c>
    </row>
    <row r="66" spans="1:1" x14ac:dyDescent="0.25">
      <c r="A66" s="1" t="s">
        <v>166</v>
      </c>
    </row>
    <row r="67" spans="1:1" x14ac:dyDescent="0.25">
      <c r="A67" s="1" t="s">
        <v>167</v>
      </c>
    </row>
    <row r="68" spans="1:1" x14ac:dyDescent="0.25">
      <c r="A68" s="1" t="s">
        <v>168</v>
      </c>
    </row>
    <row r="69" spans="1:1" x14ac:dyDescent="0.25">
      <c r="A69" s="1" t="s">
        <v>169</v>
      </c>
    </row>
    <row r="70" spans="1:1" x14ac:dyDescent="0.25">
      <c r="A70" s="1" t="s">
        <v>170</v>
      </c>
    </row>
    <row r="71" spans="1:1" x14ac:dyDescent="0.25">
      <c r="A71" s="1" t="s">
        <v>171</v>
      </c>
    </row>
    <row r="72" spans="1:1" x14ac:dyDescent="0.25">
      <c r="A72" s="1" t="s">
        <v>172</v>
      </c>
    </row>
    <row r="73" spans="1:1" x14ac:dyDescent="0.25">
      <c r="A73" s="1" t="s">
        <v>173</v>
      </c>
    </row>
    <row r="74" spans="1:1" x14ac:dyDescent="0.25">
      <c r="A74" s="1" t="s">
        <v>174</v>
      </c>
    </row>
    <row r="76" spans="1:1" x14ac:dyDescent="0.25">
      <c r="A76">
        <v>7</v>
      </c>
    </row>
    <row r="77" spans="1:1" x14ac:dyDescent="0.25">
      <c r="A77" s="82" t="s">
        <v>175</v>
      </c>
    </row>
    <row r="78" spans="1:1" x14ac:dyDescent="0.25">
      <c r="A78" s="1" t="s">
        <v>176</v>
      </c>
    </row>
    <row r="79" spans="1:1" x14ac:dyDescent="0.25">
      <c r="A79" s="1" t="s">
        <v>177</v>
      </c>
    </row>
    <row r="80" spans="1:1" x14ac:dyDescent="0.25">
      <c r="A80" s="1" t="s">
        <v>178</v>
      </c>
    </row>
    <row r="81" spans="1:1" x14ac:dyDescent="0.25">
      <c r="A81" s="1" t="s">
        <v>179</v>
      </c>
    </row>
    <row r="82" spans="1:1" x14ac:dyDescent="0.25">
      <c r="A82" s="1" t="s">
        <v>180</v>
      </c>
    </row>
    <row r="83" spans="1:1" x14ac:dyDescent="0.25">
      <c r="A83" s="1" t="s">
        <v>181</v>
      </c>
    </row>
    <row r="85" spans="1:1" x14ac:dyDescent="0.25">
      <c r="A85">
        <v>8</v>
      </c>
    </row>
    <row r="86" spans="1:1" x14ac:dyDescent="0.25">
      <c r="A86" s="82" t="s">
        <v>182</v>
      </c>
    </row>
    <row r="87" spans="1:1" x14ac:dyDescent="0.25">
      <c r="A87" s="1" t="s">
        <v>183</v>
      </c>
    </row>
    <row r="88" spans="1:1" x14ac:dyDescent="0.25">
      <c r="A88" s="1" t="s">
        <v>184</v>
      </c>
    </row>
    <row r="89" spans="1:1" x14ac:dyDescent="0.25">
      <c r="A89" s="1" t="s">
        <v>185</v>
      </c>
    </row>
    <row r="90" spans="1:1" x14ac:dyDescent="0.25">
      <c r="A90" s="1" t="s">
        <v>186</v>
      </c>
    </row>
    <row r="91" spans="1:1" x14ac:dyDescent="0.25">
      <c r="A91" s="1" t="s">
        <v>187</v>
      </c>
    </row>
    <row r="92" spans="1:1" x14ac:dyDescent="0.25">
      <c r="A92" s="1" t="s">
        <v>188</v>
      </c>
    </row>
    <row r="93" spans="1:1" x14ac:dyDescent="0.25">
      <c r="A93" s="1" t="s">
        <v>189</v>
      </c>
    </row>
    <row r="95" spans="1:1" x14ac:dyDescent="0.25">
      <c r="A95">
        <v>9</v>
      </c>
    </row>
    <row r="96" spans="1:1" x14ac:dyDescent="0.25">
      <c r="A96" s="82" t="s">
        <v>190</v>
      </c>
    </row>
    <row r="97" spans="1:3" x14ac:dyDescent="0.25">
      <c r="A97" s="1" t="s">
        <v>191</v>
      </c>
    </row>
    <row r="98" spans="1:3" x14ac:dyDescent="0.25">
      <c r="C98" s="96" t="s">
        <v>346</v>
      </c>
    </row>
    <row r="99" spans="1:3" x14ac:dyDescent="0.25">
      <c r="A99">
        <v>10</v>
      </c>
    </row>
    <row r="100" spans="1:3" x14ac:dyDescent="0.25">
      <c r="A100" s="82" t="s">
        <v>347</v>
      </c>
    </row>
    <row r="101" spans="1:3" x14ac:dyDescent="0.25">
      <c r="A101" t="s">
        <v>350</v>
      </c>
    </row>
    <row r="103" spans="1:3" x14ac:dyDescent="0.25">
      <c r="A103">
        <v>11</v>
      </c>
    </row>
    <row r="104" spans="1:3" x14ac:dyDescent="0.25">
      <c r="A104" s="82" t="s">
        <v>192</v>
      </c>
    </row>
    <row r="105" spans="1:3" x14ac:dyDescent="0.25">
      <c r="A105" s="1" t="s">
        <v>193</v>
      </c>
    </row>
    <row r="106" spans="1:3" x14ac:dyDescent="0.25">
      <c r="A106" s="1" t="s">
        <v>194</v>
      </c>
    </row>
    <row r="107" spans="1:3" x14ac:dyDescent="0.25">
      <c r="A107" s="1" t="s">
        <v>195</v>
      </c>
    </row>
    <row r="108" spans="1:3" x14ac:dyDescent="0.25">
      <c r="A108" s="1" t="s">
        <v>196</v>
      </c>
    </row>
    <row r="109" spans="1:3" x14ac:dyDescent="0.25">
      <c r="A109" s="1" t="s">
        <v>197</v>
      </c>
    </row>
    <row r="110" spans="1:3" x14ac:dyDescent="0.25">
      <c r="A110" s="1" t="s">
        <v>198</v>
      </c>
    </row>
    <row r="111" spans="1:3" x14ac:dyDescent="0.25">
      <c r="A111" s="1" t="s">
        <v>199</v>
      </c>
    </row>
    <row r="112" spans="1:3" x14ac:dyDescent="0.25">
      <c r="A112" s="1" t="s">
        <v>200</v>
      </c>
    </row>
    <row r="114" spans="1:1" x14ac:dyDescent="0.25">
      <c r="A114">
        <v>12</v>
      </c>
    </row>
    <row r="115" spans="1:1" x14ac:dyDescent="0.25">
      <c r="A115" s="82" t="s">
        <v>201</v>
      </c>
    </row>
    <row r="116" spans="1:1" x14ac:dyDescent="0.25">
      <c r="A116" s="1" t="s">
        <v>202</v>
      </c>
    </row>
    <row r="117" spans="1:1" x14ac:dyDescent="0.25">
      <c r="A117" s="1" t="s">
        <v>205</v>
      </c>
    </row>
    <row r="118" spans="1:1" x14ac:dyDescent="0.25">
      <c r="A118" s="1" t="s">
        <v>203</v>
      </c>
    </row>
    <row r="119" spans="1:1" x14ac:dyDescent="0.25">
      <c r="A119" s="1" t="s">
        <v>204</v>
      </c>
    </row>
    <row r="120" spans="1:1" x14ac:dyDescent="0.25">
      <c r="A120" s="1" t="s">
        <v>437</v>
      </c>
    </row>
  </sheetData>
  <mergeCells count="1">
    <mergeCell ref="A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14E90-9BFB-4E5E-A33A-05F73041212D}">
  <dimension ref="B2:K152"/>
  <sheetViews>
    <sheetView workbookViewId="0">
      <selection activeCell="F122" sqref="F122"/>
    </sheetView>
  </sheetViews>
  <sheetFormatPr defaultRowHeight="15" x14ac:dyDescent="0.25"/>
  <sheetData>
    <row r="2" spans="2:8" x14ac:dyDescent="0.25">
      <c r="B2" s="77"/>
    </row>
    <row r="3" spans="2:8" ht="17.25" x14ac:dyDescent="0.25">
      <c r="B3" s="78" t="s">
        <v>106</v>
      </c>
    </row>
    <row r="7" spans="2:8" ht="17.25" x14ac:dyDescent="0.25">
      <c r="B7" s="80" t="s">
        <v>435</v>
      </c>
    </row>
    <row r="9" spans="2:8" ht="17.25" x14ac:dyDescent="0.25">
      <c r="B9" s="97" t="s">
        <v>107</v>
      </c>
      <c r="C9" s="98"/>
      <c r="D9" s="98"/>
      <c r="E9" s="98"/>
      <c r="F9" s="98"/>
      <c r="G9" s="98"/>
      <c r="H9" s="98"/>
    </row>
    <row r="10" spans="2:8" x14ac:dyDescent="0.25">
      <c r="B10" s="98"/>
      <c r="C10" s="98"/>
      <c r="D10" s="98"/>
      <c r="E10" s="98"/>
      <c r="F10" s="98"/>
      <c r="G10" s="98"/>
      <c r="H10" s="98"/>
    </row>
    <row r="11" spans="2:8" x14ac:dyDescent="0.25">
      <c r="B11" s="99" t="s">
        <v>108</v>
      </c>
      <c r="C11" s="98"/>
      <c r="D11" s="98"/>
      <c r="E11" s="98"/>
      <c r="F11" s="98"/>
      <c r="G11" s="98"/>
      <c r="H11" s="98"/>
    </row>
    <row r="12" spans="2:8" x14ac:dyDescent="0.25">
      <c r="B12" s="100" t="s">
        <v>109</v>
      </c>
      <c r="C12" s="98"/>
      <c r="D12" s="98"/>
      <c r="E12" s="98"/>
      <c r="F12" s="98"/>
      <c r="G12" s="98"/>
      <c r="H12" s="98"/>
    </row>
    <row r="13" spans="2:8" x14ac:dyDescent="0.25">
      <c r="B13" s="100" t="s">
        <v>110</v>
      </c>
      <c r="C13" s="98"/>
      <c r="D13" s="98"/>
      <c r="E13" s="98"/>
      <c r="F13" s="98"/>
      <c r="G13" s="98"/>
      <c r="H13" s="98"/>
    </row>
    <row r="14" spans="2:8" x14ac:dyDescent="0.25">
      <c r="B14" s="98"/>
      <c r="C14" s="98"/>
      <c r="D14" s="98"/>
      <c r="E14" s="98"/>
      <c r="F14" s="98"/>
      <c r="G14" s="98"/>
      <c r="H14" s="98"/>
    </row>
    <row r="15" spans="2:8" x14ac:dyDescent="0.25">
      <c r="B15" s="98"/>
      <c r="C15" s="98"/>
      <c r="D15" s="98"/>
      <c r="E15" s="98"/>
      <c r="F15" s="98"/>
      <c r="G15" s="98"/>
      <c r="H15" s="98"/>
    </row>
    <row r="16" spans="2:8" x14ac:dyDescent="0.25">
      <c r="B16" s="99" t="s">
        <v>111</v>
      </c>
      <c r="C16" s="98"/>
      <c r="D16" s="98"/>
      <c r="E16" s="98"/>
      <c r="F16" s="98"/>
      <c r="G16" s="98"/>
      <c r="H16" s="98"/>
    </row>
    <row r="17" spans="2:8" x14ac:dyDescent="0.25">
      <c r="B17" s="100" t="s">
        <v>112</v>
      </c>
      <c r="C17" s="98"/>
      <c r="D17" s="98"/>
      <c r="E17" s="98"/>
      <c r="F17" s="98"/>
      <c r="G17" s="98"/>
      <c r="H17" s="98"/>
    </row>
    <row r="18" spans="2:8" x14ac:dyDescent="0.25">
      <c r="B18" s="100" t="s">
        <v>113</v>
      </c>
      <c r="C18" s="98"/>
      <c r="D18" s="98"/>
      <c r="E18" s="98"/>
      <c r="F18" s="98"/>
      <c r="G18" s="98"/>
      <c r="H18" s="98"/>
    </row>
    <row r="19" spans="2:8" x14ac:dyDescent="0.25">
      <c r="B19" s="98"/>
      <c r="C19" s="98"/>
      <c r="D19" s="98"/>
      <c r="E19" s="98"/>
      <c r="F19" s="98"/>
      <c r="G19" s="98"/>
      <c r="H19" s="98"/>
    </row>
    <row r="20" spans="2:8" x14ac:dyDescent="0.25">
      <c r="B20" s="98"/>
      <c r="C20" s="98"/>
      <c r="D20" s="98"/>
      <c r="E20" s="98"/>
      <c r="F20" s="98"/>
      <c r="G20" s="98"/>
      <c r="H20" s="98"/>
    </row>
    <row r="21" spans="2:8" x14ac:dyDescent="0.25">
      <c r="B21" s="99" t="s">
        <v>114</v>
      </c>
      <c r="C21" s="98"/>
      <c r="D21" s="98"/>
      <c r="E21" s="98"/>
      <c r="F21" s="98"/>
      <c r="G21" s="98"/>
      <c r="H21" s="98"/>
    </row>
    <row r="22" spans="2:8" x14ac:dyDescent="0.25">
      <c r="B22" s="100" t="s">
        <v>115</v>
      </c>
      <c r="C22" s="98"/>
      <c r="D22" s="98"/>
      <c r="E22" s="98"/>
      <c r="F22" s="98"/>
      <c r="G22" s="98"/>
      <c r="H22" s="98"/>
    </row>
    <row r="23" spans="2:8" x14ac:dyDescent="0.25">
      <c r="B23" s="100" t="s">
        <v>116</v>
      </c>
      <c r="C23" s="98"/>
      <c r="D23" s="98"/>
      <c r="E23" s="98"/>
      <c r="F23" s="98"/>
      <c r="G23" s="98"/>
      <c r="H23" s="98"/>
    </row>
    <row r="24" spans="2:8" x14ac:dyDescent="0.25">
      <c r="B24" s="100" t="s">
        <v>117</v>
      </c>
      <c r="C24" s="98"/>
      <c r="D24" s="98"/>
      <c r="E24" s="98"/>
      <c r="F24" s="98"/>
      <c r="G24" s="98"/>
      <c r="H24" s="98"/>
    </row>
    <row r="25" spans="2:8" x14ac:dyDescent="0.25">
      <c r="B25" s="100" t="s">
        <v>118</v>
      </c>
      <c r="C25" s="98"/>
      <c r="D25" s="98"/>
      <c r="E25" s="98"/>
      <c r="F25" s="98"/>
      <c r="G25" s="98"/>
      <c r="H25" s="98"/>
    </row>
    <row r="29" spans="2:8" ht="17.25" x14ac:dyDescent="0.25">
      <c r="B29" s="81" t="s">
        <v>119</v>
      </c>
    </row>
    <row r="31" spans="2:8" x14ac:dyDescent="0.25">
      <c r="B31" s="82" t="s">
        <v>120</v>
      </c>
    </row>
    <row r="32" spans="2:8" x14ac:dyDescent="0.25">
      <c r="B32" s="1" t="s">
        <v>121</v>
      </c>
    </row>
    <row r="33" spans="2:2" x14ac:dyDescent="0.25">
      <c r="B33" s="1" t="s">
        <v>122</v>
      </c>
    </row>
    <row r="34" spans="2:2" x14ac:dyDescent="0.25">
      <c r="B34" s="1" t="s">
        <v>123</v>
      </c>
    </row>
    <row r="37" spans="2:2" x14ac:dyDescent="0.25">
      <c r="B37" s="82" t="s">
        <v>124</v>
      </c>
    </row>
    <row r="38" spans="2:2" x14ac:dyDescent="0.25">
      <c r="B38" s="1" t="s">
        <v>125</v>
      </c>
    </row>
    <row r="39" spans="2:2" x14ac:dyDescent="0.25">
      <c r="B39" s="1" t="s">
        <v>126</v>
      </c>
    </row>
    <row r="40" spans="2:2" x14ac:dyDescent="0.25">
      <c r="B40" s="1" t="s">
        <v>127</v>
      </c>
    </row>
    <row r="41" spans="2:2" x14ac:dyDescent="0.25">
      <c r="B41" s="1" t="s">
        <v>128</v>
      </c>
    </row>
    <row r="42" spans="2:2" x14ac:dyDescent="0.25">
      <c r="B42" s="1" t="s">
        <v>129</v>
      </c>
    </row>
    <row r="43" spans="2:2" x14ac:dyDescent="0.25">
      <c r="B43" s="1" t="s">
        <v>130</v>
      </c>
    </row>
    <row r="44" spans="2:2" x14ac:dyDescent="0.25">
      <c r="B44" s="1" t="s">
        <v>131</v>
      </c>
    </row>
    <row r="45" spans="2:2" x14ac:dyDescent="0.25">
      <c r="B45" s="1" t="s">
        <v>132</v>
      </c>
    </row>
    <row r="46" spans="2:2" x14ac:dyDescent="0.25">
      <c r="B46" s="1" t="s">
        <v>133</v>
      </c>
    </row>
    <row r="49" spans="2:11" x14ac:dyDescent="0.25">
      <c r="B49" s="82" t="s">
        <v>134</v>
      </c>
    </row>
    <row r="50" spans="2:11" x14ac:dyDescent="0.25">
      <c r="B50" s="1" t="s">
        <v>135</v>
      </c>
    </row>
    <row r="53" spans="2:11" x14ac:dyDescent="0.25">
      <c r="B53" s="82" t="s">
        <v>136</v>
      </c>
    </row>
    <row r="54" spans="2:11" x14ac:dyDescent="0.25">
      <c r="B54" s="1" t="s">
        <v>137</v>
      </c>
    </row>
    <row r="55" spans="2:11" x14ac:dyDescent="0.25">
      <c r="B55" s="1" t="s">
        <v>138</v>
      </c>
    </row>
    <row r="56" spans="2:11" x14ac:dyDescent="0.25">
      <c r="B56" s="1" t="s">
        <v>139</v>
      </c>
    </row>
    <row r="57" spans="2:11" x14ac:dyDescent="0.25">
      <c r="B57" s="1" t="s">
        <v>140</v>
      </c>
    </row>
    <row r="60" spans="2:11" x14ac:dyDescent="0.25">
      <c r="B60" s="99" t="s">
        <v>141</v>
      </c>
      <c r="C60" s="98"/>
      <c r="D60" s="98"/>
      <c r="E60" s="98"/>
      <c r="F60" s="98"/>
      <c r="G60" s="98"/>
      <c r="H60" s="98"/>
      <c r="I60" s="98"/>
      <c r="J60" s="98"/>
      <c r="K60" s="98"/>
    </row>
    <row r="61" spans="2:11" x14ac:dyDescent="0.25">
      <c r="B61" s="100" t="s">
        <v>142</v>
      </c>
      <c r="C61" s="98"/>
      <c r="D61" s="98"/>
      <c r="E61" s="98"/>
      <c r="F61" s="98"/>
      <c r="G61" s="98"/>
      <c r="H61" s="98"/>
      <c r="I61" s="98"/>
      <c r="J61" s="98"/>
      <c r="K61" s="98"/>
    </row>
    <row r="62" spans="2:11" x14ac:dyDescent="0.25">
      <c r="B62" s="100" t="s">
        <v>143</v>
      </c>
      <c r="C62" s="98"/>
      <c r="D62" s="98"/>
      <c r="E62" s="98"/>
      <c r="F62" s="98"/>
      <c r="G62" s="98"/>
      <c r="H62" s="98"/>
      <c r="I62" s="98"/>
      <c r="J62" s="98"/>
      <c r="K62" s="98"/>
    </row>
    <row r="63" spans="2:11" x14ac:dyDescent="0.25">
      <c r="B63" s="100" t="s">
        <v>144</v>
      </c>
      <c r="C63" s="98"/>
      <c r="D63" s="98"/>
      <c r="E63" s="98"/>
      <c r="F63" s="98"/>
      <c r="G63" s="98"/>
      <c r="H63" s="98"/>
      <c r="I63" s="98"/>
      <c r="J63" s="98"/>
      <c r="K63" s="98"/>
    </row>
    <row r="64" spans="2:11" x14ac:dyDescent="0.25">
      <c r="B64" s="100" t="s">
        <v>145</v>
      </c>
      <c r="C64" s="98"/>
      <c r="D64" s="98"/>
      <c r="E64" s="98"/>
      <c r="F64" s="98"/>
      <c r="G64" s="98"/>
      <c r="H64" s="98"/>
      <c r="I64" s="98"/>
      <c r="J64" s="98"/>
      <c r="K64" s="98"/>
    </row>
    <row r="65" spans="2:11" x14ac:dyDescent="0.25">
      <c r="B65" s="100" t="s">
        <v>146</v>
      </c>
      <c r="C65" s="98"/>
      <c r="D65" s="98"/>
      <c r="E65" s="98"/>
      <c r="F65" s="98"/>
      <c r="G65" s="98"/>
      <c r="H65" s="98"/>
      <c r="I65" s="98"/>
      <c r="J65" s="98"/>
      <c r="K65" s="98"/>
    </row>
    <row r="66" spans="2:11" x14ac:dyDescent="0.25">
      <c r="B66" s="100" t="s">
        <v>147</v>
      </c>
      <c r="C66" s="98"/>
      <c r="D66" s="98"/>
      <c r="E66" s="98"/>
      <c r="F66" s="98"/>
      <c r="G66" s="98"/>
      <c r="H66" s="98"/>
      <c r="I66" s="98"/>
      <c r="J66" s="98"/>
      <c r="K66" s="98"/>
    </row>
    <row r="67" spans="2:11" x14ac:dyDescent="0.25">
      <c r="B67" s="100" t="s">
        <v>148</v>
      </c>
      <c r="C67" s="98"/>
      <c r="D67" s="98"/>
      <c r="E67" s="98"/>
      <c r="F67" s="98"/>
      <c r="G67" s="98"/>
      <c r="H67" s="98"/>
      <c r="I67" s="98"/>
      <c r="J67" s="98"/>
      <c r="K67" s="98"/>
    </row>
    <row r="68" spans="2:11" x14ac:dyDescent="0.25">
      <c r="B68" s="100" t="s">
        <v>149</v>
      </c>
      <c r="C68" s="98"/>
      <c r="D68" s="98"/>
      <c r="E68" s="98"/>
      <c r="F68" s="98"/>
      <c r="G68" s="98"/>
      <c r="H68" s="98"/>
      <c r="I68" s="98"/>
      <c r="J68" s="98"/>
      <c r="K68" s="98"/>
    </row>
    <row r="71" spans="2:11" x14ac:dyDescent="0.25">
      <c r="B71" s="82" t="s">
        <v>150</v>
      </c>
    </row>
    <row r="72" spans="2:11" x14ac:dyDescent="0.25">
      <c r="B72" s="1" t="s">
        <v>151</v>
      </c>
    </row>
    <row r="73" spans="2:11" x14ac:dyDescent="0.25">
      <c r="B73" s="1" t="s">
        <v>152</v>
      </c>
    </row>
    <row r="74" spans="2:11" x14ac:dyDescent="0.25">
      <c r="B74" s="1" t="s">
        <v>153</v>
      </c>
    </row>
    <row r="75" spans="2:11" x14ac:dyDescent="0.25">
      <c r="B75" s="1" t="s">
        <v>154</v>
      </c>
    </row>
    <row r="76" spans="2:11" x14ac:dyDescent="0.25">
      <c r="B76" s="1" t="s">
        <v>155</v>
      </c>
    </row>
    <row r="77" spans="2:11" x14ac:dyDescent="0.25">
      <c r="B77" s="1" t="s">
        <v>156</v>
      </c>
    </row>
    <row r="78" spans="2:11" x14ac:dyDescent="0.25">
      <c r="B78" s="1" t="s">
        <v>157</v>
      </c>
    </row>
    <row r="79" spans="2:11" x14ac:dyDescent="0.25">
      <c r="B79" s="1" t="s">
        <v>158</v>
      </c>
    </row>
    <row r="80" spans="2:11" x14ac:dyDescent="0.25">
      <c r="B80" s="1" t="s">
        <v>159</v>
      </c>
    </row>
    <row r="81" spans="2:2" x14ac:dyDescent="0.25">
      <c r="B81" s="1" t="s">
        <v>160</v>
      </c>
    </row>
    <row r="82" spans="2:2" x14ac:dyDescent="0.25">
      <c r="B82" s="1" t="s">
        <v>161</v>
      </c>
    </row>
    <row r="85" spans="2:2" x14ac:dyDescent="0.25">
      <c r="B85" s="82" t="s">
        <v>162</v>
      </c>
    </row>
    <row r="86" spans="2:2" x14ac:dyDescent="0.25">
      <c r="B86" s="1" t="s">
        <v>163</v>
      </c>
    </row>
    <row r="87" spans="2:2" x14ac:dyDescent="0.25">
      <c r="B87" s="1" t="s">
        <v>164</v>
      </c>
    </row>
    <row r="88" spans="2:2" x14ac:dyDescent="0.25">
      <c r="B88" s="1" t="s">
        <v>165</v>
      </c>
    </row>
    <row r="89" spans="2:2" x14ac:dyDescent="0.25">
      <c r="B89" s="1" t="s">
        <v>166</v>
      </c>
    </row>
    <row r="90" spans="2:2" x14ac:dyDescent="0.25">
      <c r="B90" s="1" t="s">
        <v>167</v>
      </c>
    </row>
    <row r="91" spans="2:2" x14ac:dyDescent="0.25">
      <c r="B91" s="1" t="s">
        <v>168</v>
      </c>
    </row>
    <row r="92" spans="2:2" x14ac:dyDescent="0.25">
      <c r="B92" s="1" t="s">
        <v>169</v>
      </c>
    </row>
    <row r="93" spans="2:2" x14ac:dyDescent="0.25">
      <c r="B93" s="1" t="s">
        <v>170</v>
      </c>
    </row>
    <row r="94" spans="2:2" x14ac:dyDescent="0.25">
      <c r="B94" s="1" t="s">
        <v>171</v>
      </c>
    </row>
    <row r="95" spans="2:2" x14ac:dyDescent="0.25">
      <c r="B95" s="1" t="s">
        <v>172</v>
      </c>
    </row>
    <row r="96" spans="2:2" x14ac:dyDescent="0.25">
      <c r="B96" s="1" t="s">
        <v>173</v>
      </c>
    </row>
    <row r="97" spans="2:2" x14ac:dyDescent="0.25">
      <c r="B97" s="1" t="s">
        <v>174</v>
      </c>
    </row>
    <row r="100" spans="2:2" x14ac:dyDescent="0.25">
      <c r="B100" s="82" t="s">
        <v>175</v>
      </c>
    </row>
    <row r="101" spans="2:2" x14ac:dyDescent="0.25">
      <c r="B101" s="1" t="s">
        <v>176</v>
      </c>
    </row>
    <row r="102" spans="2:2" x14ac:dyDescent="0.25">
      <c r="B102" s="1" t="s">
        <v>177</v>
      </c>
    </row>
    <row r="103" spans="2:2" x14ac:dyDescent="0.25">
      <c r="B103" s="1" t="s">
        <v>178</v>
      </c>
    </row>
    <row r="104" spans="2:2" x14ac:dyDescent="0.25">
      <c r="B104" s="1" t="s">
        <v>179</v>
      </c>
    </row>
    <row r="105" spans="2:2" x14ac:dyDescent="0.25">
      <c r="B105" s="1" t="s">
        <v>180</v>
      </c>
    </row>
    <row r="106" spans="2:2" x14ac:dyDescent="0.25">
      <c r="B106" s="1" t="s">
        <v>181</v>
      </c>
    </row>
    <row r="109" spans="2:2" x14ac:dyDescent="0.25">
      <c r="B109" s="82" t="s">
        <v>182</v>
      </c>
    </row>
    <row r="110" spans="2:2" x14ac:dyDescent="0.25">
      <c r="B110" s="1" t="s">
        <v>183</v>
      </c>
    </row>
    <row r="111" spans="2:2" x14ac:dyDescent="0.25">
      <c r="B111" s="1" t="s">
        <v>184</v>
      </c>
    </row>
    <row r="112" spans="2:2" x14ac:dyDescent="0.25">
      <c r="B112" s="1" t="s">
        <v>185</v>
      </c>
    </row>
    <row r="113" spans="2:2" x14ac:dyDescent="0.25">
      <c r="B113" s="1" t="s">
        <v>186</v>
      </c>
    </row>
    <row r="114" spans="2:2" x14ac:dyDescent="0.25">
      <c r="B114" s="1" t="s">
        <v>187</v>
      </c>
    </row>
    <row r="115" spans="2:2" x14ac:dyDescent="0.25">
      <c r="B115" s="1" t="s">
        <v>188</v>
      </c>
    </row>
    <row r="116" spans="2:2" x14ac:dyDescent="0.25">
      <c r="B116" s="1" t="s">
        <v>189</v>
      </c>
    </row>
    <row r="119" spans="2:2" x14ac:dyDescent="0.25">
      <c r="B119" s="82" t="s">
        <v>190</v>
      </c>
    </row>
    <row r="120" spans="2:2" x14ac:dyDescent="0.25">
      <c r="B120" s="1" t="s">
        <v>191</v>
      </c>
    </row>
    <row r="121" spans="2:2" x14ac:dyDescent="0.25">
      <c r="B121" s="1"/>
    </row>
    <row r="122" spans="2:2" x14ac:dyDescent="0.25">
      <c r="B122" s="1"/>
    </row>
    <row r="123" spans="2:2" x14ac:dyDescent="0.25">
      <c r="B123" s="82" t="s">
        <v>436</v>
      </c>
    </row>
    <row r="124" spans="2:2" x14ac:dyDescent="0.25">
      <c r="B124" t="s">
        <v>350</v>
      </c>
    </row>
    <row r="127" spans="2:2" x14ac:dyDescent="0.25">
      <c r="B127" s="82" t="s">
        <v>192</v>
      </c>
    </row>
    <row r="128" spans="2:2" x14ac:dyDescent="0.25">
      <c r="B128" s="1" t="s">
        <v>193</v>
      </c>
    </row>
    <row r="129" spans="2:2" x14ac:dyDescent="0.25">
      <c r="B129" s="1" t="s">
        <v>194</v>
      </c>
    </row>
    <row r="130" spans="2:2" x14ac:dyDescent="0.25">
      <c r="B130" s="1" t="s">
        <v>195</v>
      </c>
    </row>
    <row r="131" spans="2:2" x14ac:dyDescent="0.25">
      <c r="B131" s="1" t="s">
        <v>196</v>
      </c>
    </row>
    <row r="132" spans="2:2" x14ac:dyDescent="0.25">
      <c r="B132" s="1" t="s">
        <v>197</v>
      </c>
    </row>
    <row r="133" spans="2:2" x14ac:dyDescent="0.25">
      <c r="B133" s="1" t="s">
        <v>198</v>
      </c>
    </row>
    <row r="134" spans="2:2" x14ac:dyDescent="0.25">
      <c r="B134" s="1" t="s">
        <v>199</v>
      </c>
    </row>
    <row r="135" spans="2:2" x14ac:dyDescent="0.25">
      <c r="B135" s="1" t="s">
        <v>200</v>
      </c>
    </row>
    <row r="138" spans="2:2" x14ac:dyDescent="0.25">
      <c r="B138" s="82" t="s">
        <v>201</v>
      </c>
    </row>
    <row r="139" spans="2:2" x14ac:dyDescent="0.25">
      <c r="B139" s="1" t="s">
        <v>202</v>
      </c>
    </row>
    <row r="140" spans="2:2" x14ac:dyDescent="0.25">
      <c r="B140" s="1" t="s">
        <v>203</v>
      </c>
    </row>
    <row r="141" spans="2:2" x14ac:dyDescent="0.25">
      <c r="B141" s="1" t="s">
        <v>204</v>
      </c>
    </row>
    <row r="142" spans="2:2" x14ac:dyDescent="0.25">
      <c r="B142" s="1" t="s">
        <v>205</v>
      </c>
    </row>
    <row r="143" spans="2:2" x14ac:dyDescent="0.25">
      <c r="B143" s="1" t="s">
        <v>437</v>
      </c>
    </row>
    <row r="146" spans="2:11" ht="17.25" x14ac:dyDescent="0.25">
      <c r="B146" s="97" t="s">
        <v>206</v>
      </c>
      <c r="C146" s="98"/>
      <c r="D146" s="98"/>
      <c r="E146" s="98"/>
      <c r="F146" s="98"/>
      <c r="G146" s="98"/>
      <c r="H146" s="98"/>
      <c r="I146" s="98"/>
      <c r="J146" s="98"/>
      <c r="K146" s="98"/>
    </row>
    <row r="147" spans="2:11" x14ac:dyDescent="0.25">
      <c r="B147" s="98"/>
      <c r="C147" s="98"/>
      <c r="D147" s="98"/>
      <c r="E147" s="98"/>
      <c r="F147" s="98"/>
      <c r="G147" s="98"/>
      <c r="H147" s="98"/>
      <c r="I147" s="98"/>
      <c r="J147" s="98"/>
      <c r="K147" s="98"/>
    </row>
    <row r="148" spans="2:11" x14ac:dyDescent="0.25">
      <c r="B148" s="99" t="s">
        <v>206</v>
      </c>
      <c r="C148" s="98"/>
      <c r="D148" s="98"/>
      <c r="E148" s="98"/>
      <c r="F148" s="98"/>
      <c r="G148" s="98"/>
      <c r="H148" s="98"/>
      <c r="I148" s="98"/>
      <c r="J148" s="98"/>
      <c r="K148" s="98"/>
    </row>
    <row r="149" spans="2:11" x14ac:dyDescent="0.25">
      <c r="B149" s="100" t="s">
        <v>207</v>
      </c>
      <c r="C149" s="98"/>
      <c r="D149" s="98"/>
      <c r="E149" s="98"/>
      <c r="F149" s="98"/>
      <c r="G149" s="98"/>
      <c r="H149" s="98"/>
      <c r="I149" s="98"/>
      <c r="J149" s="98"/>
      <c r="K149" s="98"/>
    </row>
    <row r="150" spans="2:11" x14ac:dyDescent="0.25">
      <c r="B150" s="100" t="s">
        <v>208</v>
      </c>
      <c r="C150" s="98"/>
      <c r="D150" s="98"/>
      <c r="E150" s="98"/>
      <c r="F150" s="98"/>
      <c r="G150" s="98"/>
      <c r="H150" s="98"/>
      <c r="I150" s="98"/>
      <c r="J150" s="98"/>
      <c r="K150" s="98"/>
    </row>
    <row r="151" spans="2:11" x14ac:dyDescent="0.25">
      <c r="B151" s="100" t="s">
        <v>209</v>
      </c>
      <c r="C151" s="98"/>
      <c r="D151" s="98"/>
      <c r="E151" s="98"/>
      <c r="F151" s="98"/>
      <c r="G151" s="98"/>
      <c r="H151" s="98"/>
      <c r="I151" s="98"/>
      <c r="J151" s="98"/>
      <c r="K151" s="98"/>
    </row>
    <row r="152" spans="2:11" x14ac:dyDescent="0.25">
      <c r="B152" s="100" t="s">
        <v>210</v>
      </c>
      <c r="C152" s="98"/>
      <c r="D152" s="98"/>
      <c r="E152" s="98"/>
      <c r="F152" s="98"/>
      <c r="G152" s="98"/>
      <c r="H152" s="98"/>
      <c r="I152" s="98"/>
      <c r="J152" s="98"/>
      <c r="K152" s="98"/>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9899DA78DDB6A449956917A2EB26BE8" ma:contentTypeVersion="9" ma:contentTypeDescription="Create a new document." ma:contentTypeScope="" ma:versionID="e55016ad44cfdd4fc2e268dbe1c9ba9c">
  <xsd:schema xmlns:xsd="http://www.w3.org/2001/XMLSchema" xmlns:xs="http://www.w3.org/2001/XMLSchema" xmlns:p="http://schemas.microsoft.com/office/2006/metadata/properties" xmlns:ns2="454146dd-b087-4596-8128-3cbce7906612" targetNamespace="http://schemas.microsoft.com/office/2006/metadata/properties" ma:root="true" ma:fieldsID="812e2e2e5c43f73c9e5eb50fff1a679d" ns2:_="">
    <xsd:import namespace="454146dd-b087-4596-8128-3cbce790661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4146dd-b087-4596-8128-3cbce79066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74B20B1-5AE1-434A-9457-5CA71514F381}">
  <ds:schemaRefs>
    <ds:schemaRef ds:uri="http://schemas.microsoft.com/sharepoint/v3/contenttype/forms"/>
  </ds:schemaRefs>
</ds:datastoreItem>
</file>

<file path=customXml/itemProps2.xml><?xml version="1.0" encoding="utf-8"?>
<ds:datastoreItem xmlns:ds="http://schemas.openxmlformats.org/officeDocument/2006/customXml" ds:itemID="{347A67E7-118E-47E6-BEAA-1CF9323BE1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4146dd-b087-4596-8128-3cbce79066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3EF16CA-BD88-40D1-99B2-1A618BFD6F19}">
  <ds:schemaRefs>
    <ds:schemaRef ds:uri="http://purl.org/dc/terms/"/>
    <ds:schemaRef ds:uri="cc3eb85c-eb42-414e-a411-813ea59c0996"/>
    <ds:schemaRef ds:uri="a75889ad-a13f-4ecd-91ea-445e656a4d13"/>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20</vt:i4>
      </vt:variant>
    </vt:vector>
  </HeadingPairs>
  <TitlesOfParts>
    <vt:vector size="27" baseType="lpstr">
      <vt:lpstr>Instructions</vt:lpstr>
      <vt:lpstr>Streamlined Form</vt:lpstr>
      <vt:lpstr>5(2.2.2 DeliverablesSupplement)</vt:lpstr>
      <vt:lpstr>Original Form</vt:lpstr>
      <vt:lpstr>2.2.1 QC Supplement</vt:lpstr>
      <vt:lpstr>Aid</vt:lpstr>
      <vt:lpstr>Specialties</vt:lpstr>
      <vt:lpstr>Instructions!_Hlk23508321</vt:lpstr>
      <vt:lpstr>Instructions!_Hlk23513953</vt:lpstr>
      <vt:lpstr>Instructions!_Hlk23514894</vt:lpstr>
      <vt:lpstr>Instructions!_Hlk23923864</vt:lpstr>
      <vt:lpstr>Instructions!_Hlk23933614</vt:lpstr>
      <vt:lpstr>Instructions!_Hlk23938640</vt:lpstr>
      <vt:lpstr>Advanced_Traffic_Management_Systems</vt:lpstr>
      <vt:lpstr>Bridge_Engineering</vt:lpstr>
      <vt:lpstr>Drainage_And_Hydrology_Engineering</vt:lpstr>
      <vt:lpstr>Electrical_Engineering</vt:lpstr>
      <vt:lpstr>Engineering</vt:lpstr>
      <vt:lpstr>Environmental</vt:lpstr>
      <vt:lpstr>Foundations_Engineering</vt:lpstr>
      <vt:lpstr>Highway_Engineering</vt:lpstr>
      <vt:lpstr>Pavement_Enginering</vt:lpstr>
      <vt:lpstr>Instructions!Print_Area</vt:lpstr>
      <vt:lpstr>Property</vt:lpstr>
      <vt:lpstr>Rockfall_Engineering</vt:lpstr>
      <vt:lpstr>Surveying</vt:lpstr>
      <vt:lpstr>Traffic_Engineering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Gevaert, Gabriella (MTO)</dc:creator>
  <cp:lastModifiedBy>Susanne Chan</cp:lastModifiedBy>
  <cp:lastPrinted>2022-10-13T14:55:04Z</cp:lastPrinted>
  <dcterms:created xsi:type="dcterms:W3CDTF">2019-09-24T18:59:49Z</dcterms:created>
  <dcterms:modified xsi:type="dcterms:W3CDTF">2022-11-28T15:38:36Z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0x01010059899DA78DDB6A449956917A2EB26BE8</vt:lpwstr>
  </property>
  <property fmtid="{D5CDD505-2E9C-101B-9397-08002B2CF9AE}" pid="3" name="MSIP_Label_034a106e-6316-442c-ad35-738afd673d2b_Enabled">
    <vt:lpwstr>true</vt:lpwstr>
  </property>
  <property fmtid="{D5CDD505-2E9C-101B-9397-08002B2CF9AE}" pid="4" name="MSIP_Label_034a106e-6316-442c-ad35-738afd673d2b_SetDate">
    <vt:lpwstr>2022-10-12T18:23:22Z</vt:lpwstr>
  </property>
  <property fmtid="{D5CDD505-2E9C-101B-9397-08002B2CF9AE}" pid="5" name="MSIP_Label_034a106e-6316-442c-ad35-738afd673d2b_Method">
    <vt:lpwstr>Standard</vt:lpwstr>
  </property>
  <property fmtid="{D5CDD505-2E9C-101B-9397-08002B2CF9AE}" pid="6" name="MSIP_Label_034a106e-6316-442c-ad35-738afd673d2b_Name">
    <vt:lpwstr>034a106e-6316-442c-ad35-738afd673d2b</vt:lpwstr>
  </property>
  <property fmtid="{D5CDD505-2E9C-101B-9397-08002B2CF9AE}" pid="7" name="MSIP_Label_034a106e-6316-442c-ad35-738afd673d2b_SiteId">
    <vt:lpwstr>cddc1229-ac2a-4b97-b78a-0e5cacb5865c</vt:lpwstr>
  </property>
  <property fmtid="{D5CDD505-2E9C-101B-9397-08002B2CF9AE}" pid="8" name="MSIP_Label_034a106e-6316-442c-ad35-738afd673d2b_ContentBits">
    <vt:lpwstr>0</vt:lpwstr>
  </property>
</Properties>
</file>